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3.xml" ContentType="application/vnd.openxmlformats-officedocument.drawing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2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Subdepartamento Gestion de la nformacion\2018\LE 2018\Cortes 2018\"/>
    </mc:Choice>
  </mc:AlternateContent>
  <xr:revisionPtr revIDLastSave="0" documentId="10_ncr:8100000_{D49A3153-7DE1-4AD1-9098-7A0163FCC716}" xr6:coauthVersionLast="32" xr6:coauthVersionMax="32" xr10:uidLastSave="{00000000-0000-0000-0000-000000000000}"/>
  <bookViews>
    <workbookView xWindow="0" yWindow="0" windowWidth="20490" windowHeight="6645" tabRatio="970" activeTab="3" xr2:uid="{219B8E83-E149-4482-B6B9-3333E0826734}"/>
  </bookViews>
  <sheets>
    <sheet name="Introduccion" sheetId="12" r:id="rId1"/>
    <sheet name="1" sheetId="5" r:id="rId2"/>
    <sheet name="2" sheetId="4" r:id="rId3"/>
    <sheet name="3" sheetId="11" r:id="rId4"/>
    <sheet name="3.1" sheetId="1" r:id="rId5"/>
    <sheet name="Hoja1" sheetId="10" r:id="rId6"/>
    <sheet name="3.1.1" sheetId="6" r:id="rId7"/>
    <sheet name="3.2" sheetId="2" r:id="rId8"/>
    <sheet name="3.2.1" sheetId="8" r:id="rId9"/>
    <sheet name="3.3" sheetId="3" r:id="rId10"/>
    <sheet name="3.3." sheetId="9" r:id="rId11"/>
  </sheets>
  <calcPr calcId="162913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0" i="11" l="1"/>
  <c r="D10" i="11"/>
  <c r="D11" i="11"/>
  <c r="D12" i="11"/>
  <c r="D13" i="11"/>
  <c r="D14" i="11"/>
  <c r="D15" i="11"/>
  <c r="D16" i="11"/>
  <c r="D17" i="11"/>
  <c r="D18" i="11"/>
  <c r="D19" i="11"/>
  <c r="D20" i="11"/>
  <c r="D21" i="11"/>
  <c r="D22" i="11"/>
  <c r="D23" i="11"/>
  <c r="D24" i="11"/>
  <c r="D25" i="11"/>
  <c r="D26" i="11"/>
  <c r="D27" i="11"/>
  <c r="D28" i="11"/>
  <c r="D29" i="11"/>
  <c r="D30" i="11"/>
  <c r="D31" i="11"/>
  <c r="D32" i="11"/>
  <c r="D33" i="11"/>
  <c r="D34" i="11"/>
  <c r="D35" i="11"/>
  <c r="D36" i="11"/>
  <c r="D37" i="11"/>
  <c r="D38" i="11"/>
  <c r="D39" i="11"/>
  <c r="D40" i="11"/>
  <c r="D41" i="11"/>
  <c r="D42" i="11"/>
  <c r="D43" i="11"/>
  <c r="D44" i="11"/>
  <c r="D45" i="11"/>
  <c r="D46" i="11"/>
  <c r="D47" i="11"/>
  <c r="D48" i="11"/>
  <c r="D49" i="11"/>
  <c r="D50" i="11"/>
  <c r="D51" i="11"/>
  <c r="D52" i="11"/>
  <c r="D53" i="11"/>
  <c r="D54" i="11"/>
  <c r="D55" i="11"/>
  <c r="D56" i="11"/>
  <c r="D57" i="11"/>
  <c r="D58" i="11"/>
  <c r="D59" i="11"/>
  <c r="D60" i="11"/>
  <c r="D61" i="11"/>
  <c r="D62" i="11"/>
  <c r="D63" i="11"/>
  <c r="D64" i="11"/>
  <c r="D65" i="11"/>
  <c r="D66" i="11"/>
  <c r="D67" i="11"/>
  <c r="D68" i="11"/>
  <c r="D69" i="11"/>
  <c r="D9" i="11"/>
  <c r="C9" i="11"/>
  <c r="V45" i="1"/>
  <c r="V43" i="1"/>
  <c r="V24" i="1"/>
  <c r="V25" i="1"/>
  <c r="V26" i="1"/>
  <c r="V27" i="1"/>
  <c r="V28" i="1"/>
  <c r="V29" i="1"/>
  <c r="V30" i="1"/>
  <c r="V31" i="1"/>
  <c r="V32" i="1"/>
  <c r="V33" i="1"/>
  <c r="V34" i="1"/>
  <c r="V35" i="1"/>
  <c r="V36" i="1"/>
  <c r="V37" i="1"/>
  <c r="V38" i="1"/>
  <c r="V39" i="1"/>
  <c r="V40" i="1"/>
  <c r="V41" i="1"/>
  <c r="V42" i="1"/>
  <c r="W44" i="1"/>
  <c r="V23" i="1"/>
  <c r="V44" i="1"/>
  <c r="D43" i="1"/>
  <c r="E43" i="1"/>
  <c r="F43" i="1"/>
  <c r="G43" i="1"/>
  <c r="H43" i="1"/>
  <c r="I43" i="1"/>
  <c r="J43" i="1"/>
  <c r="K43" i="1"/>
  <c r="L43" i="1"/>
  <c r="M43" i="1"/>
  <c r="N43" i="1"/>
  <c r="O43" i="1"/>
  <c r="P43" i="1"/>
  <c r="Q43" i="1"/>
  <c r="R43" i="1"/>
  <c r="S43" i="1"/>
  <c r="T43" i="1"/>
  <c r="U43" i="1"/>
  <c r="C43" i="1"/>
  <c r="U10" i="6"/>
  <c r="T11" i="6"/>
  <c r="T12" i="6"/>
  <c r="T13" i="6"/>
  <c r="T14" i="6"/>
  <c r="T15" i="6"/>
  <c r="T16" i="6"/>
  <c r="T17" i="6"/>
  <c r="T18" i="6"/>
  <c r="T19" i="6"/>
  <c r="T20" i="6"/>
  <c r="T21" i="6"/>
  <c r="T22" i="6"/>
  <c r="T23" i="6"/>
  <c r="T24" i="6"/>
  <c r="T25" i="6"/>
  <c r="T26" i="6"/>
  <c r="T27" i="6"/>
  <c r="T28" i="6"/>
  <c r="T29" i="6"/>
  <c r="T30" i="6"/>
  <c r="T31" i="6"/>
  <c r="T32" i="6"/>
  <c r="T33" i="6"/>
  <c r="T34" i="6"/>
  <c r="T35" i="6"/>
  <c r="T36" i="6"/>
  <c r="T37" i="6"/>
  <c r="T38" i="6"/>
  <c r="T10" i="6"/>
  <c r="I3" i="10"/>
  <c r="K85" i="6"/>
  <c r="J86" i="6"/>
  <c r="J87" i="6"/>
  <c r="J88" i="6"/>
  <c r="J89" i="6"/>
  <c r="J90" i="6"/>
  <c r="J91" i="6"/>
  <c r="J92" i="6"/>
  <c r="J93" i="6"/>
  <c r="J94" i="6"/>
  <c r="J95" i="6"/>
  <c r="J96" i="6"/>
  <c r="J97" i="6"/>
  <c r="J85" i="6"/>
  <c r="K10" i="6"/>
  <c r="J65" i="6"/>
  <c r="J66" i="6"/>
  <c r="J67" i="6"/>
  <c r="J68" i="6"/>
  <c r="J69" i="6"/>
  <c r="J70" i="6"/>
  <c r="J71" i="6"/>
  <c r="J72" i="6"/>
  <c r="J73" i="6"/>
  <c r="J74" i="6"/>
  <c r="J75" i="6"/>
  <c r="J76" i="6"/>
  <c r="J77" i="6"/>
  <c r="J78" i="6"/>
  <c r="J79" i="6"/>
  <c r="J80" i="6"/>
  <c r="J81" i="6"/>
  <c r="J82" i="6"/>
  <c r="J83" i="6"/>
  <c r="J64" i="6"/>
  <c r="K64" i="6"/>
  <c r="K49" i="6"/>
  <c r="J50" i="6"/>
  <c r="J51" i="6"/>
  <c r="J52" i="6"/>
  <c r="J53" i="6"/>
  <c r="J54" i="6"/>
  <c r="J55" i="6"/>
  <c r="J56" i="6"/>
  <c r="J57" i="6"/>
  <c r="J58" i="6"/>
  <c r="J59" i="6"/>
  <c r="J60" i="6"/>
  <c r="J61" i="6"/>
  <c r="J62" i="6"/>
  <c r="J49" i="6"/>
  <c r="J10" i="6"/>
  <c r="J11" i="6"/>
  <c r="J12" i="6"/>
  <c r="J13" i="6"/>
  <c r="J14" i="6"/>
  <c r="J15" i="6"/>
  <c r="J16" i="6"/>
  <c r="J17" i="6"/>
  <c r="J18" i="6"/>
  <c r="J19" i="6"/>
  <c r="J20" i="6"/>
  <c r="J21" i="6"/>
  <c r="J22" i="6"/>
  <c r="J23" i="6"/>
  <c r="J24" i="6"/>
  <c r="J25" i="6"/>
  <c r="J26" i="6"/>
  <c r="J27" i="6"/>
  <c r="J28" i="6"/>
  <c r="J29" i="6"/>
  <c r="J30" i="6"/>
  <c r="J31" i="6"/>
  <c r="J32" i="6"/>
  <c r="J33" i="6"/>
  <c r="J34" i="6"/>
  <c r="J35" i="6"/>
  <c r="J36" i="6"/>
  <c r="J37" i="6"/>
  <c r="J38" i="6"/>
  <c r="J39" i="6"/>
  <c r="J40" i="6"/>
  <c r="J41" i="6"/>
  <c r="J42" i="6"/>
  <c r="J43" i="6"/>
  <c r="J44" i="6"/>
  <c r="J45" i="6"/>
  <c r="J46" i="6"/>
  <c r="J47" i="6"/>
  <c r="AU44" i="9"/>
  <c r="AU42" i="9"/>
  <c r="AU37" i="9"/>
  <c r="AU34" i="9"/>
  <c r="AU21" i="9"/>
  <c r="AU9" i="9"/>
  <c r="AK9" i="9"/>
  <c r="AB9" i="9"/>
  <c r="S30" i="9"/>
  <c r="S19" i="9"/>
  <c r="S9" i="9"/>
  <c r="J42" i="9"/>
  <c r="J39" i="9"/>
  <c r="J34" i="9"/>
  <c r="J27" i="9"/>
  <c r="J9" i="9"/>
  <c r="J15" i="8"/>
  <c r="J16" i="8"/>
  <c r="J17" i="8"/>
  <c r="J18" i="8"/>
  <c r="J19" i="8"/>
  <c r="J20" i="8"/>
  <c r="J13" i="8"/>
  <c r="J14" i="8"/>
  <c r="J10" i="8"/>
  <c r="J11" i="8"/>
  <c r="J12" i="8"/>
  <c r="J9" i="8"/>
  <c r="W10" i="10"/>
  <c r="W11" i="10"/>
  <c r="W12" i="10"/>
  <c r="W13" i="10"/>
  <c r="W14" i="10"/>
  <c r="W9" i="10"/>
  <c r="Z11" i="10"/>
  <c r="AA11" i="10"/>
  <c r="Z12" i="10"/>
  <c r="AA12" i="10"/>
  <c r="Z13" i="10"/>
  <c r="AA13" i="10"/>
  <c r="Z14" i="10"/>
  <c r="AA14" i="10"/>
  <c r="Z10" i="10"/>
  <c r="AA10" i="10"/>
  <c r="O6" i="10"/>
  <c r="N6" i="10"/>
  <c r="M6" i="10"/>
  <c r="L6" i="10"/>
  <c r="F6" i="10"/>
  <c r="G6" i="10"/>
  <c r="H6" i="10"/>
  <c r="E6" i="10"/>
  <c r="T57" i="8"/>
  <c r="T56" i="8"/>
  <c r="T54" i="8"/>
  <c r="T44" i="8"/>
  <c r="T34" i="8"/>
  <c r="T22" i="8"/>
  <c r="T10" i="8"/>
  <c r="F24" i="4"/>
  <c r="F25" i="4"/>
  <c r="E24" i="4"/>
  <c r="D24" i="4"/>
  <c r="C24" i="4"/>
  <c r="C25" i="4"/>
  <c r="D25" i="4"/>
  <c r="E25" i="4"/>
  <c r="B24" i="4"/>
  <c r="B25" i="4"/>
  <c r="B12" i="4"/>
  <c r="B13" i="4"/>
  <c r="C12" i="4"/>
  <c r="C13" i="4"/>
  <c r="M12" i="4"/>
  <c r="L12" i="4"/>
  <c r="K12" i="4"/>
  <c r="J12" i="4"/>
  <c r="I12" i="4"/>
  <c r="H12" i="4"/>
  <c r="G12" i="4"/>
  <c r="F12" i="4"/>
  <c r="E12" i="4"/>
  <c r="D12" i="4"/>
  <c r="D13" i="4"/>
  <c r="E13" i="4"/>
  <c r="F13" i="4"/>
  <c r="G13" i="4"/>
  <c r="H13" i="4"/>
  <c r="I13" i="4"/>
  <c r="J13" i="4"/>
  <c r="K13" i="4"/>
  <c r="L13" i="4"/>
  <c r="M13" i="4"/>
  <c r="E22" i="3"/>
  <c r="F22" i="3"/>
  <c r="G22" i="3"/>
  <c r="H22" i="3"/>
  <c r="I22" i="3"/>
  <c r="J22" i="3"/>
  <c r="K22" i="3"/>
  <c r="L22" i="3"/>
  <c r="M22" i="3"/>
  <c r="N22" i="3"/>
  <c r="O22" i="3"/>
  <c r="P22" i="3"/>
  <c r="D22" i="3"/>
  <c r="E45" i="3"/>
  <c r="F45" i="3"/>
  <c r="G45" i="3"/>
  <c r="H45" i="3"/>
  <c r="I45" i="3"/>
  <c r="J45" i="3"/>
  <c r="K45" i="3"/>
  <c r="L45" i="3"/>
  <c r="M45" i="3"/>
  <c r="N45" i="3"/>
  <c r="O45" i="3"/>
  <c r="P45" i="3"/>
  <c r="D45" i="3"/>
  <c r="P43" i="3"/>
  <c r="P16" i="3"/>
  <c r="P17" i="3"/>
  <c r="P18" i="3"/>
  <c r="P19" i="3"/>
  <c r="P20" i="3"/>
  <c r="D21" i="3"/>
  <c r="E21" i="3"/>
  <c r="F21" i="3"/>
  <c r="G21" i="3"/>
  <c r="H21" i="3"/>
  <c r="I21" i="3"/>
  <c r="J21" i="3"/>
  <c r="K21" i="3"/>
  <c r="L21" i="3"/>
  <c r="M21" i="3"/>
  <c r="N21" i="3"/>
  <c r="O21" i="3"/>
  <c r="P21" i="3"/>
  <c r="P23" i="3"/>
  <c r="D24" i="3"/>
  <c r="E24" i="3"/>
  <c r="F24" i="3"/>
  <c r="G24" i="3"/>
  <c r="H24" i="3"/>
  <c r="J24" i="3"/>
  <c r="K24" i="3"/>
  <c r="L24" i="3"/>
  <c r="M24" i="3"/>
  <c r="N24" i="3"/>
  <c r="O24" i="3"/>
  <c r="P24" i="3"/>
  <c r="P25" i="3"/>
  <c r="P26" i="3"/>
  <c r="D27" i="3"/>
  <c r="E27" i="3"/>
  <c r="F27" i="3"/>
  <c r="G27" i="3"/>
  <c r="H27" i="3"/>
  <c r="I27" i="3"/>
  <c r="J27" i="3"/>
  <c r="K27" i="3"/>
  <c r="L27" i="3"/>
  <c r="M27" i="3"/>
  <c r="N27" i="3"/>
  <c r="O27" i="3"/>
  <c r="P27" i="3"/>
  <c r="P28" i="3"/>
  <c r="D29" i="3"/>
  <c r="E29" i="3"/>
  <c r="F29" i="3"/>
  <c r="G29" i="3"/>
  <c r="J29" i="3"/>
  <c r="K29" i="3"/>
  <c r="L29" i="3"/>
  <c r="M29" i="3"/>
  <c r="N29" i="3"/>
  <c r="O29" i="3"/>
  <c r="P29" i="3"/>
  <c r="P30" i="3"/>
  <c r="P31" i="3"/>
  <c r="D32" i="3"/>
  <c r="E32" i="3"/>
  <c r="F32" i="3"/>
  <c r="G32" i="3"/>
  <c r="H32" i="3"/>
  <c r="I32" i="3"/>
  <c r="J32" i="3"/>
  <c r="K32" i="3"/>
  <c r="L32" i="3"/>
  <c r="M32" i="3"/>
  <c r="N32" i="3"/>
  <c r="O32" i="3"/>
  <c r="P32" i="3"/>
  <c r="P33" i="3"/>
  <c r="D34" i="3"/>
  <c r="E34" i="3"/>
  <c r="F34" i="3"/>
  <c r="G34" i="3"/>
  <c r="J34" i="3"/>
  <c r="K34" i="3"/>
  <c r="L34" i="3"/>
  <c r="M34" i="3"/>
  <c r="N34" i="3"/>
  <c r="O34" i="3"/>
  <c r="P34" i="3"/>
  <c r="P35" i="3"/>
  <c r="P36" i="3"/>
  <c r="D37" i="3"/>
  <c r="E37" i="3"/>
  <c r="F37" i="3"/>
  <c r="G37" i="3"/>
  <c r="H37" i="3"/>
  <c r="I37" i="3"/>
  <c r="J37" i="3"/>
  <c r="K37" i="3"/>
  <c r="L37" i="3"/>
  <c r="M37" i="3"/>
  <c r="P37" i="3"/>
  <c r="D38" i="3"/>
  <c r="E38" i="3"/>
  <c r="F38" i="3"/>
  <c r="G38" i="3"/>
  <c r="H38" i="3"/>
  <c r="I38" i="3"/>
  <c r="J38" i="3"/>
  <c r="K38" i="3"/>
  <c r="L38" i="3"/>
  <c r="M38" i="3"/>
  <c r="N38" i="3"/>
  <c r="O38" i="3"/>
  <c r="P38" i="3"/>
  <c r="P39" i="3"/>
  <c r="P40" i="3"/>
  <c r="P15" i="3"/>
  <c r="J41" i="3"/>
  <c r="K41" i="3"/>
  <c r="L41" i="3"/>
  <c r="M41" i="3"/>
  <c r="P41" i="3"/>
  <c r="O41" i="3"/>
  <c r="N41" i="3"/>
  <c r="H41" i="3"/>
  <c r="I41" i="3"/>
  <c r="G41" i="3"/>
  <c r="F41" i="3"/>
  <c r="E41" i="3"/>
  <c r="D41" i="3"/>
  <c r="C46" i="1"/>
  <c r="D46" i="1"/>
  <c r="E46" i="1"/>
  <c r="F46" i="1"/>
  <c r="G46" i="1"/>
  <c r="H46" i="1"/>
  <c r="I46" i="1"/>
  <c r="J46" i="1"/>
  <c r="K46" i="1"/>
  <c r="L46" i="1"/>
  <c r="M46" i="1"/>
  <c r="N46" i="1"/>
  <c r="O46" i="1"/>
  <c r="P46" i="1"/>
  <c r="Q46" i="1"/>
  <c r="R46" i="1"/>
  <c r="S46" i="1"/>
  <c r="T46" i="1"/>
  <c r="U46" i="1"/>
</calcChain>
</file>

<file path=xl/sharedStrings.xml><?xml version="1.0" encoding="utf-8"?>
<sst xmlns="http://schemas.openxmlformats.org/spreadsheetml/2006/main" count="836" uniqueCount="362">
  <si>
    <t>sin reporte SIGTE</t>
  </si>
  <si>
    <t>Resolucion de Lista de Espera VALECH de su universo de casos con tiempo de espera maximo 1 año por cada corte</t>
  </si>
  <si>
    <t>Resolucion de Lista de Espera SENAME de su universo de casos con tiempos de espera  maximo 1 año por cada corte</t>
  </si>
  <si>
    <t>Resolución del 10% de su Universo total al 31.12.2016</t>
  </si>
  <si>
    <t xml:space="preserve">Resolución del 100% de personas con fecha de ingreso = &lt; 2013 </t>
  </si>
  <si>
    <t>CORTE RESOLUCION ENERO - MARZO</t>
  </si>
  <si>
    <t>TOTALES COMGES 2018</t>
  </si>
  <si>
    <t>Resolución del 100% de su Universo total al 31.12.2016</t>
  </si>
  <si>
    <t>CORTE RESOLUCION OCTUBRE  - DICIEMBRE</t>
  </si>
  <si>
    <t>TOTAL A RESOLVER CORTE A SEPTIEMBRE</t>
  </si>
  <si>
    <t>Resolución del 70% de su Universo total al 31.12.2016</t>
  </si>
  <si>
    <t>Resolución del 100% de personas con fecha de ingreso = &lt; 2015</t>
  </si>
  <si>
    <t>CORTE RESOLUCION JULIO - SEPTIEMBRE</t>
  </si>
  <si>
    <t>TOTAL A RESOLVER CORTE A JUNIO</t>
  </si>
  <si>
    <t>Resolución del 40% de su Universo total al 31.12.2016</t>
  </si>
  <si>
    <t>Resolución del 100% de personas con fecha de ingreso = &lt; 2014</t>
  </si>
  <si>
    <t>CORTE RESOLUCION ABRIL - JUNIO</t>
  </si>
  <si>
    <t>TOTAL A RESOLVER CORTE A MARZO</t>
  </si>
  <si>
    <t>COMGES 2018
(&lt;= 2016)</t>
  </si>
  <si>
    <t>TOTAL LISTA ESPERA CNE</t>
  </si>
  <si>
    <t>SALAMANCA</t>
  </si>
  <si>
    <t>PUNITAQUI</t>
  </si>
  <si>
    <t>PAIHUANO</t>
  </si>
  <si>
    <t>OVALLE</t>
  </si>
  <si>
    <t>MONTE PATRIA</t>
  </si>
  <si>
    <t>LA SERENA</t>
  </si>
  <si>
    <t>LA HIGUERA</t>
  </si>
  <si>
    <t>ILLAPEL</t>
  </si>
  <si>
    <t>COQUIMBO</t>
  </si>
  <si>
    <t>CANELA</t>
  </si>
  <si>
    <t>VICUÑA</t>
  </si>
  <si>
    <t>LOS VILOS</t>
  </si>
  <si>
    <t>COMBARBALA</t>
  </si>
  <si>
    <t>ANDACOLLO</t>
  </si>
  <si>
    <t>HOSPITAL DE ILLAPEL</t>
  </si>
  <si>
    <t>HOSPITAL DE OVALLE</t>
  </si>
  <si>
    <t>HOSPITAL DE COQUIMBO</t>
  </si>
  <si>
    <t>HOSPITAL DE LA SERENA</t>
  </si>
  <si>
    <t>Año Entrada</t>
  </si>
  <si>
    <t>MINISTERIO DE SALUD</t>
  </si>
  <si>
    <t>SERVICIO DE SALUD COQUIMBO</t>
  </si>
  <si>
    <t>SUBDIRECCION DE GESTION ASISTENCIAL</t>
  </si>
  <si>
    <t>SUBDEPTO. DE ESTADISTICAS Y GESTION DE LA INFORMACION</t>
  </si>
  <si>
    <t>Indicador COMGES 3.1 Porcentaje de casos resueltos de Lista de Espera de Consulta Nueva de Especialidad Médica, ingresadas con fecha igual o anterior al 31 de diciembre del 2016.</t>
  </si>
  <si>
    <t>Meta Nacional al 2018</t>
  </si>
  <si>
    <t>1.-  Resolver el 100% de la Lista de Espera por Consulta Nueva de Especialidad Médica de personas Ingresadas con fecha igual o anterior al 31.12.2016</t>
  </si>
  <si>
    <t>FUENTE INFORMACION  RNLE  19.01.2018</t>
  </si>
  <si>
    <t>RNLE  19.01.2018 para Lines Base</t>
  </si>
  <si>
    <t xml:space="preserve">LISTA ESPERA CONSULTA NUEVA ESPECIALIDAD CORTE AL 31.12.2017 </t>
  </si>
  <si>
    <t>Corte 22-05-2018 LE SIGTE</t>
  </si>
  <si>
    <t>METAS</t>
  </si>
  <si>
    <t>EJECUCION
según corte</t>
  </si>
  <si>
    <t>% Ejecucion</t>
  </si>
  <si>
    <t>Falta</t>
  </si>
  <si>
    <t>ESTABLECIMIENTO</t>
  </si>
  <si>
    <t>TOTAL
LISTA ESPERA
CIERRE DIC 2017</t>
  </si>
  <si>
    <t>LE &lt;=2015 IQ</t>
  </si>
  <si>
    <t>META MINSAL 
JUNIO 2018
25%
LE TOTAL</t>
  </si>
  <si>
    <t>META COMGES
2° CORTE
JUNIO 2018
40%</t>
  </si>
  <si>
    <t>EGRESOS ADICIONALES a realizar por compromiso ministerial</t>
  </si>
  <si>
    <t>EGRESOS
COMGES</t>
  </si>
  <si>
    <t>EGRESOS
Compromiso
MINSAL</t>
  </si>
  <si>
    <t>% Egreso COMGES</t>
  </si>
  <si>
    <t>% Egreso Adicional</t>
  </si>
  <si>
    <t>% Compromiso MINSAL Total</t>
  </si>
  <si>
    <t>COMGES</t>
  </si>
  <si>
    <t>Adicionales</t>
  </si>
  <si>
    <t>TOTAL LE IQ SS COQUIMBO</t>
  </si>
  <si>
    <t>HOSPITAL LA SERENA</t>
  </si>
  <si>
    <t>HOSPITAL DE LOS VILOS</t>
  </si>
  <si>
    <r>
      <rPr>
        <b/>
        <sz val="11"/>
        <color theme="1"/>
        <rFont val="Calibri"/>
        <family val="2"/>
        <scheme val="minor"/>
      </rPr>
      <t>Indicador COMGES 3.2</t>
    </r>
    <r>
      <rPr>
        <sz val="11"/>
        <color theme="1"/>
        <rFont val="Calibri"/>
        <family val="2"/>
        <scheme val="minor"/>
      </rPr>
      <t xml:space="preserve"> Porcentaje de casos resueltos de lista de espera por Intervenciones Quirúrgica Electiva, ingresados con fecha igual o anterior al 31 de diciembre del 2015.</t>
    </r>
  </si>
  <si>
    <r>
      <rPr>
        <b/>
        <sz val="11"/>
        <color theme="1"/>
        <rFont val="Calibri"/>
        <family val="2"/>
        <scheme val="minor"/>
      </rPr>
      <t>Meta Nacional al 2018</t>
    </r>
    <r>
      <rPr>
        <sz val="11"/>
        <color theme="1"/>
        <rFont val="Calibri"/>
        <family val="2"/>
        <scheme val="minor"/>
      </rPr>
      <t>: Resolver el 100% de la lista de espera quirúrgica electiva, de personas ingresadas con fecha igual o anterior al 31 de diciembre del 2015.</t>
    </r>
  </si>
  <si>
    <r>
      <rPr>
        <b/>
        <sz val="11"/>
        <color theme="1"/>
        <rFont val="Calibri"/>
        <family val="2"/>
        <scheme val="minor"/>
      </rPr>
      <t>Linea Base</t>
    </r>
    <r>
      <rPr>
        <sz val="11"/>
        <color theme="1"/>
        <rFont val="Calibri"/>
        <family val="2"/>
        <scheme val="minor"/>
      </rPr>
      <t xml:space="preserve"> RNLE  11-01-2018 </t>
    </r>
  </si>
  <si>
    <t>AÑOS</t>
  </si>
  <si>
    <t>HOSPITAL COQUIMBO</t>
  </si>
  <si>
    <t>HOSPITAL OVALLE</t>
  </si>
  <si>
    <t>HOPITAL ILLAPEL</t>
  </si>
  <si>
    <t>Total Servicio Salud</t>
  </si>
  <si>
    <t>TOTAL LISTA ESPERA CNE ODONTOLOGICA</t>
  </si>
  <si>
    <t>COMGES 2018
(&lt;= 2014)</t>
  </si>
  <si>
    <t xml:space="preserve">Resolución del 100% de personas con fecha de ingreso = &lt; 2011 </t>
  </si>
  <si>
    <t>Resolución del 10% de su Universo total al 31.12.2014</t>
  </si>
  <si>
    <t>Resolución del 100% de personas con fecha de ingreso = &lt; 2012</t>
  </si>
  <si>
    <t>Resolución del 40% de su Universo total al 31.12.2014</t>
  </si>
  <si>
    <t>Resolución del 100% de personas con fecha de ingreso = &lt; 2013</t>
  </si>
  <si>
    <t>Resolución del 70% de su Universo total al 31.12.2014</t>
  </si>
  <si>
    <t>Resolución del 100% de su Universo total al 31.12.2014</t>
  </si>
  <si>
    <t>HOSPITAL ANDACOLLO</t>
  </si>
  <si>
    <t>HOSPITAL SALAMANCA</t>
  </si>
  <si>
    <t xml:space="preserve">LISTA ESPERA CONSULTA NUEVA ESPECIALIDAD ODONTOLOGICA CORTE AL 31.12.2017 </t>
  </si>
  <si>
    <t>Evolución</t>
  </si>
  <si>
    <t>CORTE 17/01/2017</t>
  </si>
  <si>
    <t>CORTE 28/02/2017</t>
  </si>
  <si>
    <t>CORTE 21/03/2017</t>
  </si>
  <si>
    <t>CORTE 10/04/2017</t>
  </si>
  <si>
    <t>CORTE 23/05/2017</t>
  </si>
  <si>
    <t>CORTE 13/06/2017</t>
  </si>
  <si>
    <t>CORTE 11/07/2017</t>
  </si>
  <si>
    <t>CORTE 18/08/2017</t>
  </si>
  <si>
    <t>CORTE 26/09/2017</t>
  </si>
  <si>
    <t>CORTE 17/10/2017</t>
  </si>
  <si>
    <t>CORTE 28/11/2017</t>
  </si>
  <si>
    <t>CORTE 19/12/2017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</si>
  <si>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</si>
  <si>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</si>
  <si>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</si>
  <si>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</si>
  <si>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</si>
  <si>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</si>
  <si>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</si>
  <si>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</si>
  <si>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</si>
  <si>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</si>
  <si>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</si>
  <si>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</si>
  <si>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Hospital la Serena</t>
  </si>
  <si>
    <t>Hospital Coquimbo</t>
  </si>
  <si>
    <t>Hospital Ovalle</t>
  </si>
  <si>
    <t>Hospital Illapel</t>
  </si>
  <si>
    <t>APS</t>
  </si>
  <si>
    <t>Hospitales baja complejidad</t>
  </si>
  <si>
    <t>Evolucion 2017</t>
  </si>
  <si>
    <t>CORTE 02/01/2018</t>
  </si>
  <si>
    <t>CORTE 07/02/2018</t>
  </si>
  <si>
    <t>CORTE 06/03/2018</t>
  </si>
  <si>
    <t>CORTE 03/04/2018</t>
  </si>
  <si>
    <t>CORTE 08/05/2019</t>
  </si>
  <si>
    <t>Evolucion 2018</t>
  </si>
  <si>
    <t>Corte 22-05-2018</t>
  </si>
  <si>
    <t>LE CNE según nivel y Especialidad Destino</t>
  </si>
  <si>
    <t>Total general</t>
  </si>
  <si>
    <t>MAYOR COMPLEJIDAD</t>
  </si>
  <si>
    <t>OTORRINOLARINGOLOGIA</t>
  </si>
  <si>
    <t>CIRUGIA ADULTO</t>
  </si>
  <si>
    <t>TRAUMATOLOGIA</t>
  </si>
  <si>
    <t>OFTALMOLOGIA</t>
  </si>
  <si>
    <t>NEUROLOGIA</t>
  </si>
  <si>
    <t>CARDIOLOGIA</t>
  </si>
  <si>
    <t>DERMATOLOGIA</t>
  </si>
  <si>
    <t>GINECOLOGIA</t>
  </si>
  <si>
    <t>UROLOGIA</t>
  </si>
  <si>
    <t>MEDICINA INTERNA</t>
  </si>
  <si>
    <t>GASTROENTEROLOGIA</t>
  </si>
  <si>
    <t>CIRUGIA MAXILO FACIAL</t>
  </si>
  <si>
    <t>NEUROCIRUGIA</t>
  </si>
  <si>
    <t>CIRUGIA INFANTIL</t>
  </si>
  <si>
    <t>PSIQUIATRIA</t>
  </si>
  <si>
    <t>MED. FISICA Y REHABILITACION</t>
  </si>
  <si>
    <t>OBSTETRICIA</t>
  </si>
  <si>
    <t>ENDOCRINOLOGIA</t>
  </si>
  <si>
    <t>NEFROLOGIA</t>
  </si>
  <si>
    <t>BRONCOPULMONAR</t>
  </si>
  <si>
    <t>REUMATOLOGIA</t>
  </si>
  <si>
    <t>CIRUGIA Y TRAUMATOLOGIA MAXILO FACIAL</t>
  </si>
  <si>
    <t>PEDIATRIA</t>
  </si>
  <si>
    <t>HEMATOLOGIA</t>
  </si>
  <si>
    <t>CIRUGIA DE MAMA</t>
  </si>
  <si>
    <t>CIRUGIA VASCULAR PERIFERICA</t>
  </si>
  <si>
    <t>ONCOLOGIA</t>
  </si>
  <si>
    <t>ENF. TRANSMISION SEXUAL</t>
  </si>
  <si>
    <t>ANESTESIOLOGIA</t>
  </si>
  <si>
    <t>CIRUGUA MAXILO FACIAL</t>
  </si>
  <si>
    <t>CIRUGIA ABDOMINAL</t>
  </si>
  <si>
    <t>CIRUGIA PROCTOLOGICA</t>
  </si>
  <si>
    <t>CIRUGIA PLASTICA</t>
  </si>
  <si>
    <t>TRASTORNOS TEMPOROMANDIBULARES Y DOLOR OROFACIAL</t>
  </si>
  <si>
    <t>SALA OCUPACIONAL</t>
  </si>
  <si>
    <t>CIRUGIA TORAX</t>
  </si>
  <si>
    <t>CIRUGIA BUCAL</t>
  </si>
  <si>
    <t>Periodoncia</t>
  </si>
  <si>
    <t>CONSULTORIO</t>
  </si>
  <si>
    <t>UAPO  J. Pablo II</t>
  </si>
  <si>
    <t>UAPO Ovalle</t>
  </si>
  <si>
    <t>RESOLUTIVIDAD OFTALMOLOGIA</t>
  </si>
  <si>
    <t>RESOLUTIVIDAD OTORRINOLARINGOLOGIA</t>
  </si>
  <si>
    <t>PROG. RESOLUTIVIDAD OFTALMOLOGIA</t>
  </si>
  <si>
    <t>OFTALMOLOGIA RESOLUTIVIDAD</t>
  </si>
  <si>
    <t>PROG. RESOLUTIVIDAD OTORRINOLARINGOLOGIA</t>
  </si>
  <si>
    <t>OTORRINOLARINGOLOGIA RESOLUTIVIDAD</t>
  </si>
  <si>
    <t>OTITIS</t>
  </si>
  <si>
    <t>MEDIANA COMPLEJIDAD</t>
  </si>
  <si>
    <t>CVP</t>
  </si>
  <si>
    <t>Psiquiatría</t>
  </si>
  <si>
    <t>CIRUGIA CVP</t>
  </si>
  <si>
    <t>CIRUGIA DE TORAX</t>
  </si>
  <si>
    <t>BAJA COMPLEJIDAD</t>
  </si>
  <si>
    <t>Hospital La Serena</t>
  </si>
  <si>
    <t>Establecimiento EAR</t>
  </si>
  <si>
    <t>Establecimiento Mediana Complejidad</t>
  </si>
  <si>
    <t>Establecimeinto Baja Complejidad</t>
  </si>
  <si>
    <t>Hospital Salamanca</t>
  </si>
  <si>
    <t>Hospital Combarbalá</t>
  </si>
  <si>
    <t>Hospital Andacollo</t>
  </si>
  <si>
    <t>Hospital Vicuña</t>
  </si>
  <si>
    <t>Hospital Los Vilos</t>
  </si>
  <si>
    <t>CIRUGIA OTORRINOLARINGOLOGIA</t>
  </si>
  <si>
    <t>UROLOGIA Y NEFROLOGIA</t>
  </si>
  <si>
    <t>GINECOLOGIA Y OBSTETRICIA</t>
  </si>
  <si>
    <t>CIRUGIA OFTALMICA</t>
  </si>
  <si>
    <t>CIRUGIA CARDIOVASCULAR</t>
  </si>
  <si>
    <t>NEUROLOGIA Y NEUROCIRUGIA</t>
  </si>
  <si>
    <t>DERMATOLOGI Y TEGUMANTOS</t>
  </si>
  <si>
    <t>CIRUGIA PLASTICA Y REPARADORA</t>
  </si>
  <si>
    <t>CIRUGIA CABEZA Y CUELLO</t>
  </si>
  <si>
    <t>HOSPITAL DE ANDACOLLO</t>
  </si>
  <si>
    <t>Grupo IQ</t>
  </si>
  <si>
    <t>ORTODONCIA</t>
  </si>
  <si>
    <t>REHABILITACION PROTESIS REMOVIBLE</t>
  </si>
  <si>
    <t>ODONTOPEDIATRIA</t>
  </si>
  <si>
    <t>REHABILITACION PROTESIS FIJA</t>
  </si>
  <si>
    <t>Rehabilitación Oral</t>
  </si>
  <si>
    <t>DISFUNCION  TEMPORO MANDIBULAR</t>
  </si>
  <si>
    <r>
      <t xml:space="preserve">Indicador COMGES 3.3 Porcentaje de casos resueltos de Lista de Espera de Consulta Nueva de Especialidad Odontologíca </t>
    </r>
    <r>
      <rPr>
        <b/>
        <sz val="11"/>
        <color rgb="FFFF0000"/>
        <rFont val="Calibri"/>
        <family val="2"/>
      </rPr>
      <t>(Excluye Ortodoncia)</t>
    </r>
    <r>
      <rPr>
        <b/>
        <sz val="11"/>
        <color indexed="8"/>
        <rFont val="Calibri"/>
        <family val="2"/>
      </rPr>
      <t>, ingresadas con fecha igual o anterior al 31 de diciembre del 2014.</t>
    </r>
  </si>
  <si>
    <r>
      <t>Meta Nacional al 2018.-</t>
    </r>
    <r>
      <rPr>
        <sz val="11"/>
        <color theme="1"/>
        <rFont val="Calibri"/>
        <family val="2"/>
        <scheme val="minor"/>
      </rPr>
      <t xml:space="preserve">  Resolver el 100% de la Lista de Espera por Consulta Nueva de Especialidad Odontologica </t>
    </r>
    <r>
      <rPr>
        <sz val="11"/>
        <color rgb="FFFF0000"/>
        <rFont val="Calibri"/>
        <family val="2"/>
        <scheme val="minor"/>
      </rPr>
      <t>(Excluye Ortodoncia)</t>
    </r>
    <r>
      <rPr>
        <sz val="11"/>
        <color theme="1"/>
        <rFont val="Calibri"/>
        <family val="2"/>
        <scheme val="minor"/>
      </rPr>
      <t xml:space="preserve"> de personas Ingresadas con fecha igual o anterior al 31.12.2014</t>
    </r>
  </si>
  <si>
    <t>Hospital San Juan de Dios (La Serena)</t>
  </si>
  <si>
    <t>Hospital San Pablo (Coquimbo)</t>
  </si>
  <si>
    <t>Hospital Dr. Antonio Tirado Lanas (Ovalle)</t>
  </si>
  <si>
    <t>OPERATORIA</t>
  </si>
  <si>
    <t>ODONTOLOGIA INDIFERENCIADO</t>
  </si>
  <si>
    <t>CARIES</t>
  </si>
  <si>
    <t>PROTESIS REMOVIBLE</t>
  </si>
  <si>
    <t>REAHABILITACION PROTESIS REMOVIBLE</t>
  </si>
  <si>
    <t>REHABILITACION ORAL</t>
  </si>
  <si>
    <t>LE CN Odontologica según nivel y Especialidad Destino</t>
  </si>
  <si>
    <t>Hospital Dr. Humberto Elorza Cortés (Illapel)</t>
  </si>
  <si>
    <t>Hospital de Salamanca</t>
  </si>
  <si>
    <t>Centro de Salud Familiar Dr. Sergio Aguilar Delgado</t>
  </si>
  <si>
    <t>Centro de Salud Familiar Santa Cecilia</t>
  </si>
  <si>
    <t>Centro de Salud Familiar Marcos Macuada</t>
  </si>
  <si>
    <t>Centro de Salud Familiar Jorge Jordán Domic</t>
  </si>
  <si>
    <t>Centro de Salud Familiar Tongoy</t>
  </si>
  <si>
    <t>Centro Comunitario de Salud Familiar San José de la Dehesa</t>
  </si>
  <si>
    <t>Centro de Salud Familiar Cerrillos de Tamaya</t>
  </si>
  <si>
    <t>Centro de Salud Familiar San Juan</t>
  </si>
  <si>
    <t>Centro de Salud Familiar Punitaqui</t>
  </si>
  <si>
    <t>Centro de Salud Familiar La Higuera</t>
  </si>
  <si>
    <t>Centro de Salud Familiar Monte Patria</t>
  </si>
  <si>
    <t>Centro de Salud Familiar Carén</t>
  </si>
  <si>
    <t>Centro de Salud Familiar Canela</t>
  </si>
  <si>
    <t>Centro de Salud Familiar El Palqui</t>
  </si>
  <si>
    <t>LE CN EAR</t>
  </si>
  <si>
    <t>LE CN Mediana Complejidad</t>
  </si>
  <si>
    <t>LE CN Baja Complejidad</t>
  </si>
  <si>
    <t>LE CN Consultorioa</t>
  </si>
  <si>
    <t>LE CN Odontologica EAR</t>
  </si>
  <si>
    <t>LE CN Odontologica Mediana Complejidad</t>
  </si>
  <si>
    <t>LE CN Odontologica Baja Complejidad</t>
  </si>
  <si>
    <t>LE CN Odontologica CONSULTORIOAS</t>
  </si>
  <si>
    <t>Establecimiento Destino</t>
  </si>
  <si>
    <t xml:space="preserve">Lista espera Total IQ por Grupos </t>
  </si>
  <si>
    <t>Lista espera Total IQ por Establecimientos</t>
  </si>
  <si>
    <t>Meta  COMGES 2018(&lt;= 2016)</t>
  </si>
  <si>
    <t>Meta  COMGES 2018 (&lt;= 2014)</t>
  </si>
  <si>
    <t>TOTAL</t>
  </si>
  <si>
    <t>LISTA ESPERA</t>
  </si>
  <si>
    <t>CIERRE DIC 2017</t>
  </si>
  <si>
    <t>META MINSAL</t>
  </si>
  <si>
    <t>JUNIO 2018 (con</t>
  </si>
  <si>
    <t>25%)</t>
  </si>
  <si>
    <t>LE TOTAL</t>
  </si>
  <si>
    <t>Compromiso</t>
  </si>
  <si>
    <t>MINSAL</t>
  </si>
  <si>
    <t>% EGRESOS</t>
  </si>
  <si>
    <t>Egresos Compromiso MINSAL</t>
  </si>
  <si>
    <t>Pendiente Compromiso MINSAL</t>
  </si>
  <si>
    <t>egresos</t>
  </si>
  <si>
    <t>Pendientes</t>
  </si>
  <si>
    <t>%</t>
  </si>
  <si>
    <t>1.</t>
  </si>
  <si>
    <t>GO Retrasadas Region</t>
  </si>
  <si>
    <t>GO Retrasadas Establecimiento</t>
  </si>
  <si>
    <t>PS Retrasados</t>
  </si>
  <si>
    <t>2.</t>
  </si>
  <si>
    <t>3.</t>
  </si>
  <si>
    <t>3.1</t>
  </si>
  <si>
    <t>Meta y Cumplimiento</t>
  </si>
  <si>
    <t>Por Nivel y Establecimiento</t>
  </si>
  <si>
    <t>3.2</t>
  </si>
  <si>
    <t>3.1.</t>
  </si>
  <si>
    <t>3.2.</t>
  </si>
  <si>
    <t>3.3</t>
  </si>
  <si>
    <t>3.3.</t>
  </si>
  <si>
    <t>EVOLUCION GARANTIAS DE OPORTUNIDAD RETRASADAS</t>
  </si>
  <si>
    <t>Total</t>
  </si>
  <si>
    <t>Lista de Espera Consulta Nueva de Especialidad</t>
  </si>
  <si>
    <t>Lista de Espera CNE Establecimientos Mayor Complejidad</t>
  </si>
  <si>
    <t>Lista Espera CNE establecimiento de Mediana Complejidad</t>
  </si>
  <si>
    <t>Lista Espera CNE establecimiento de Baja Complejidad</t>
  </si>
  <si>
    <t>Problema de Salud</t>
  </si>
  <si>
    <t>TOTAL GES Retrasadas</t>
  </si>
  <si>
    <t>% Total</t>
  </si>
  <si>
    <t>1º</t>
  </si>
  <si>
    <t>Vicios de Refracción Sospecha Vicios de Refracción {decreto nº 228}</t>
  </si>
  <si>
    <t>2º</t>
  </si>
  <si>
    <t>Prevención Secundaria IRCT . {decreto n° 1/2010}</t>
  </si>
  <si>
    <t>3º</t>
  </si>
  <si>
    <t>Vicios de Refracción Otros Vicios de Refracción {decreto nº 228}</t>
  </si>
  <si>
    <t>4º</t>
  </si>
  <si>
    <t>Ortesis . {decreto nº 228}</t>
  </si>
  <si>
    <t>5º</t>
  </si>
  <si>
    <t>Salud Oral Integral de la Embarazada . {decreto n° 1/2010}</t>
  </si>
  <si>
    <t>6º</t>
  </si>
  <si>
    <t>Cáncer Cervicouterino Segmento Proceso de Diagnóstico {decreto nº 228}</t>
  </si>
  <si>
    <t>7º</t>
  </si>
  <si>
    <t>Retinopatía Diabética . {decreto nº 228}</t>
  </si>
  <si>
    <t>8º</t>
  </si>
  <si>
    <t>Colecistectomía Preventiva . {decreto nº 228}</t>
  </si>
  <si>
    <t>9º</t>
  </si>
  <si>
    <t>Displasia Luxante de Caderas . {decreto n° 1/2010}</t>
  </si>
  <si>
    <t>10º</t>
  </si>
  <si>
    <t>Cáncer de Mama Derecha {decreto nº 228}</t>
  </si>
  <si>
    <t>Estrabismo . {decreto nº 228}</t>
  </si>
  <si>
    <t>Catarátas Rama Unilateral Derecha {decreto nº 228}</t>
  </si>
  <si>
    <t>Marcapaso . {decreto nº 228}</t>
  </si>
  <si>
    <t>Cáncer de Mama Izquierda {decreto nº 228}</t>
  </si>
  <si>
    <t>Linfoma en Adultos .{decreto nº 228}</t>
  </si>
  <si>
    <t>Depresión . {decreto nº 228}</t>
  </si>
  <si>
    <t>Cardiopatías Congénitas Operables Proceso de Diagnóstico{decreto nº 228}</t>
  </si>
  <si>
    <t>Epilepsia no Refractaria 15 Años y Más . {decreto n° 1/2010}</t>
  </si>
  <si>
    <t>Diabetes Mellitus Tipo 2 . {decreto nº 228}</t>
  </si>
  <si>
    <t>Catarátas Rama Unilateral Izquierda{decreto nº 228}</t>
  </si>
  <si>
    <t>Cáncer Gástrico . {decreto nº 228}</t>
  </si>
  <si>
    <t>Alivio del Dolor . {decreto nº 228}</t>
  </si>
  <si>
    <t>Hipertensión Arterial . {decreto nº 228}</t>
  </si>
  <si>
    <t>Esquizofrenia . {decreto nº 228}</t>
  </si>
  <si>
    <t>Hiperplasia de Próstata . {decreto nº 228}</t>
  </si>
  <si>
    <t>VIH/SIDA . {decreto nº 1/2010}</t>
  </si>
  <si>
    <t>Cáncer de Testículo en Adultos Caso en Sospecha y Proceso de Diagnóstico{decreto nº 228}</t>
  </si>
  <si>
    <t>Catarátas Proceso de Diagnóstico {decreto nº 228}</t>
  </si>
  <si>
    <t>Cáncer Cervicouterino Pre-Invasor {decreto nº 228}</t>
  </si>
  <si>
    <t>Catarátas Rama Bilateral {decreto nº 228}</t>
  </si>
  <si>
    <t>Cáncer de Próstata . {decreto nº 228}</t>
  </si>
  <si>
    <t>Artrosis de Caderas Derecha {decreto nº 228}</t>
  </si>
  <si>
    <t>Cáncer Colorectal 15 Años y Más . {decreto n° 4/2013}</t>
  </si>
  <si>
    <t>Artrosis de Caderas Izquierda {decreto nº 228}</t>
  </si>
  <si>
    <t>Hipoacusia Bilateral Adulto Uso de Audífono Requerido . {decreto nº 44}</t>
  </si>
  <si>
    <t>Asma Bronquial 15 Años y Más . {decreto n° 1/2010}</t>
  </si>
  <si>
    <t>Artrosis de Cadera y/o Rodilla Leve o Moderada Artrosis de Cadera Leve o Moderada {decreto nº 44}</t>
  </si>
  <si>
    <t>Neumonía . {decreto nº 228}</t>
  </si>
  <si>
    <t>Hipoacusia bilateral del Prematuro . {decreto n° 1/2010}</t>
  </si>
  <si>
    <t>Cáncer de Testículo en Adultos Izquierda {decreto nº 228}</t>
  </si>
  <si>
    <t>Accidente Cerebrovascular . {decreto nº 228}</t>
  </si>
  <si>
    <t>Asma Bronquial . {decreto nº 228}</t>
  </si>
  <si>
    <t>Tratamiento Erradicación HELICOBACTER PYLORI . {decreto n° 4/2013}</t>
  </si>
  <si>
    <t>Analgesia del Parto . {decreto nº 44}</t>
  </si>
  <si>
    <t>ENFERMEDAD RENAL CRÓNICA ETAPA 4 Y 5 . {decreto nº 228}</t>
  </si>
  <si>
    <t>Fibrosis Quística . {decreto nº 44}</t>
  </si>
  <si>
    <t>Infarto Agudo del Miocardio Infarto Agudo del Miocardio {decreto nº 228}</t>
  </si>
  <si>
    <t>Enfermedad Pulmonar Obstructiva Crónica . {decreto nº 228}</t>
  </si>
  <si>
    <t>Leucemia Adulto Leucemia Crónica {decreto nº 44}</t>
  </si>
  <si>
    <t>Retinopatía del Prematuro . {decreto n° 1/2010}</t>
  </si>
  <si>
    <t>ENFERMEDAD RENAL CRÓNICA ETAPA 4 Y 5 . {decreto nº 170}</t>
  </si>
  <si>
    <t>Hipotiroidismo en Personas de 15 Años y Más . {decreto n° 4/2013}</t>
  </si>
  <si>
    <t>Trauma Ocular Grave . {decreto nº 44}</t>
  </si>
  <si>
    <t>Cáncer Cervicouterino Invasor {decreto nº 228}</t>
  </si>
  <si>
    <t>Tumores Primarios SNC . {decreto nº 44}</t>
  </si>
  <si>
    <t>Cáncer de Testículo en Adultos Derecha {decreto nº 228}</t>
  </si>
  <si>
    <t>Enfermedad de Parkinson . {decreto n° 1/2010}</t>
  </si>
  <si>
    <t>Diabetes Mellitus Tipo 1 Diabetes Mellitus I {decreto nº 228}</t>
  </si>
  <si>
    <t>Artritis Reumatoide . {decreto nº 44}</t>
  </si>
  <si>
    <t>Hernia Núcleo Pulposo Lumbar . {decreto nº 44}</t>
  </si>
  <si>
    <t>GES Retrasadas Región de Coquimbo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</si>
</sst>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168" formatCode="0.0%"/>
    <numFmt numFmtId="170" formatCode="_-&quot;$&quot;\ * #,##0_-;\-&quot;$&quot;\ * #,##0_-;_-&quot;$&quot;\ * &quot;-&quot;??_-;_-@_-"/>
  </numFmts>
  <fonts count="5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indexed="8"/>
      <name val="Calibri"/>
      <family val="2"/>
    </font>
    <font>
      <sz val="11"/>
      <color theme="9"/>
      <name val="Calibri"/>
      <family val="2"/>
      <scheme val="minor"/>
    </font>
    <font>
      <b/>
      <sz val="10"/>
      <color theme="9"/>
      <name val="Calibri"/>
      <family val="2"/>
    </font>
    <font>
      <b/>
      <sz val="10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10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11"/>
      <name val="Calibri"/>
      <family val="2"/>
      <scheme val="minor"/>
    </font>
    <font>
      <b/>
      <sz val="10"/>
      <color rgb="FFFF0000"/>
      <name val="Calibri"/>
      <family val="2"/>
    </font>
    <font>
      <sz val="11"/>
      <color rgb="FF0070C0"/>
      <name val="Calibri"/>
      <family val="2"/>
      <scheme val="minor"/>
    </font>
    <font>
      <sz val="10"/>
      <color rgb="FF0070C0"/>
      <name val="Calibri"/>
      <family val="2"/>
      <scheme val="minor"/>
    </font>
    <font>
      <b/>
      <sz val="10"/>
      <color rgb="FF0070C0"/>
      <name val="Calibri"/>
      <family val="2"/>
    </font>
    <font>
      <b/>
      <sz val="11"/>
      <color rgb="FFFF0000"/>
      <name val="Calibri"/>
      <family val="2"/>
    </font>
    <font>
      <b/>
      <sz val="11"/>
      <color theme="1"/>
      <name val="Calibri"/>
      <family val="2"/>
    </font>
    <font>
      <b/>
      <sz val="10"/>
      <color theme="1"/>
      <name val="Calibri"/>
      <family val="2"/>
    </font>
    <font>
      <b/>
      <sz val="9"/>
      <color indexed="8"/>
      <name val="Calibri"/>
      <family val="2"/>
    </font>
    <font>
      <b/>
      <sz val="9"/>
      <color theme="1"/>
      <name val="Calibri"/>
      <family val="2"/>
    </font>
    <font>
      <sz val="11"/>
      <color rgb="FF0070C0"/>
      <name val="Calibri"/>
      <family val="2"/>
    </font>
    <font>
      <sz val="10"/>
      <color rgb="FF0070C0"/>
      <name val="Calibri"/>
      <family val="2"/>
    </font>
    <font>
      <sz val="11"/>
      <color indexed="8"/>
      <name val="Calibri"/>
      <family val="2"/>
    </font>
    <font>
      <sz val="10"/>
      <color indexed="8"/>
      <name val="Calibri"/>
      <family val="2"/>
    </font>
    <font>
      <sz val="10"/>
      <color rgb="FFFF0000"/>
      <name val="Calibri"/>
      <family val="2"/>
    </font>
    <font>
      <sz val="10"/>
      <name val="Calibri"/>
      <family val="2"/>
      <scheme val="minor"/>
    </font>
    <font>
      <sz val="11"/>
      <color theme="9"/>
      <name val="Calibri"/>
      <family val="2"/>
    </font>
    <font>
      <sz val="10"/>
      <color theme="9"/>
      <name val="Calibri"/>
      <family val="2"/>
    </font>
    <font>
      <b/>
      <sz val="9"/>
      <color rgb="FFFFFFFF"/>
      <name val="Calibri"/>
      <family val="2"/>
    </font>
    <font>
      <b/>
      <sz val="10"/>
      <name val="Calibri"/>
      <family val="2"/>
    </font>
    <font>
      <b/>
      <sz val="10"/>
      <color rgb="FFFFFFFF"/>
      <name val="Calibri"/>
      <family val="2"/>
    </font>
    <font>
      <b/>
      <sz val="9"/>
      <name val="Calibri"/>
      <family val="2"/>
    </font>
    <font>
      <sz val="10"/>
      <name val="Calibri"/>
      <family val="2"/>
    </font>
    <font>
      <b/>
      <sz val="10"/>
      <color rgb="FF000000"/>
      <name val="Calibri"/>
      <family val="2"/>
    </font>
    <font>
      <sz val="10"/>
      <color rgb="FF000000"/>
      <name val="Calibri"/>
      <family val="2"/>
    </font>
    <font>
      <sz val="10"/>
      <color theme="9"/>
      <name val="Calibri"/>
      <family val="2"/>
      <scheme val="minor"/>
    </font>
    <font>
      <b/>
      <sz val="10"/>
      <color rgb="FF0070C0"/>
      <name val="Calibri"/>
      <family val="2"/>
      <scheme val="minor"/>
    </font>
    <font>
      <b/>
      <sz val="8"/>
      <name val="Arial"/>
      <family val="2"/>
    </font>
    <font>
      <b/>
      <sz val="8"/>
      <color rgb="FF000000"/>
      <name val="Calibri"/>
      <family val="2"/>
    </font>
    <font>
      <sz val="8"/>
      <color theme="1"/>
      <name val="Calibri"/>
      <family val="2"/>
      <scheme val="minor"/>
    </font>
    <font>
      <b/>
      <sz val="8"/>
      <color rgb="FF000000"/>
      <name val="Calibri"/>
      <family val="2"/>
      <scheme val="minor"/>
    </font>
    <font>
      <b/>
      <sz val="8"/>
      <name val="Calibri"/>
      <family val="2"/>
      <scheme val="minor"/>
    </font>
    <font>
      <sz val="8"/>
      <name val="Calibri"/>
      <family val="2"/>
      <scheme val="minor"/>
    </font>
    <font>
      <b/>
      <sz val="16"/>
      <color indexed="8"/>
      <name val="Calibri"/>
      <family val="2"/>
      <scheme val="minor"/>
    </font>
    <font>
      <b/>
      <sz val="1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8"/>
      <name val="Arial"/>
      <family val="2"/>
    </font>
    <font>
      <sz val="12"/>
      <color rgb="FF000000"/>
      <name val="Calibri"/>
      <family val="2"/>
    </font>
    <font>
      <b/>
      <sz val="12"/>
      <color rgb="FF000000"/>
      <name val="Calibri"/>
      <family val="2"/>
    </font>
    <font>
      <b/>
      <sz val="12"/>
      <color rgb="FFFF0000"/>
      <name val="Calibri"/>
      <family val="2"/>
    </font>
    <font>
      <sz val="14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8"/>
      <color rgb="FFFF0000"/>
      <name val="Calibri"/>
      <family val="2"/>
      <scheme val="minor"/>
    </font>
  </fonts>
  <fills count="2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16365C"/>
        <bgColor rgb="FF000000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92D050"/>
        <bgColor rgb="FF000000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theme="4" tint="0.79998168889431442"/>
      </patternFill>
    </fill>
    <fill>
      <patternFill patternType="solid">
        <fgColor rgb="FF92D05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010F5"/>
        <bgColor indexed="64"/>
      </patternFill>
    </fill>
    <fill>
      <patternFill patternType="solid">
        <fgColor rgb="FFF010F5"/>
        <bgColor theme="4" tint="0.79998168889431442"/>
      </patternFill>
    </fill>
    <fill>
      <patternFill patternType="solid">
        <fgColor rgb="FF00B050"/>
        <bgColor indexed="64"/>
      </patternFill>
    </fill>
    <fill>
      <patternFill patternType="solid">
        <fgColor rgb="FF00B050"/>
        <bgColor theme="4" tint="0.79998168889431442"/>
      </patternFill>
    </fill>
    <fill>
      <patternFill patternType="solid">
        <fgColor rgb="FFFFC000"/>
        <bgColor indexed="64"/>
      </patternFill>
    </fill>
    <fill>
      <patternFill patternType="solid">
        <fgColor rgb="FFFFC000"/>
        <bgColor theme="4" tint="0.79998168889431442"/>
      </patternFill>
    </fill>
    <fill>
      <patternFill patternType="solid">
        <fgColor rgb="FFBDD7EE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16365C"/>
        <bgColor indexed="64"/>
      </patternFill>
    </fill>
    <fill>
      <patternFill patternType="solid">
        <fgColor rgb="FF757171"/>
        <bgColor indexed="64"/>
      </patternFill>
    </fill>
    <fill>
      <patternFill patternType="solid">
        <fgColor rgb="FFE2EFDA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3" tint="0.39997558519241921"/>
        <bgColor theme="4" tint="0.79998168889431442"/>
      </patternFill>
    </fill>
    <fill>
      <patternFill patternType="solid">
        <fgColor theme="3" tint="0.39997558519241921"/>
        <bgColor theme="0" tint="-0.14999847407452621"/>
      </patternFill>
    </fill>
    <fill>
      <patternFill patternType="solid">
        <fgColor theme="3" tint="0.39997558519241921"/>
        <bgColor indexed="64"/>
      </patternFill>
    </fill>
  </fills>
  <borders count="9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/>
      <diagonal/>
    </border>
    <border diagonalUp="1" diagonalDown="1">
      <left/>
      <right/>
      <top/>
      <bottom/>
      <diagonal/>
    </border>
    <border>
      <left/>
      <right/>
      <top/>
      <bottom style="double">
        <color auto="1"/>
      </bottom>
      <diagonal/>
    </border>
    <border>
      <left style="double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double">
        <color auto="1"/>
      </right>
      <top style="double">
        <color auto="1"/>
      </top>
      <bottom/>
      <diagonal/>
    </border>
    <border>
      <left style="double">
        <color auto="1"/>
      </left>
      <right style="thin">
        <color auto="1"/>
      </right>
      <top style="double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hair">
        <color auto="1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 style="hair">
        <color auto="1"/>
      </bottom>
      <diagonal/>
    </border>
    <border>
      <left style="double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double">
        <color auto="1"/>
      </right>
      <top style="hair">
        <color auto="1"/>
      </top>
      <bottom style="hair">
        <color auto="1"/>
      </bottom>
      <diagonal/>
    </border>
    <border>
      <left style="double">
        <color auto="1"/>
      </left>
      <right style="thin">
        <color auto="1"/>
      </right>
      <top style="hair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 style="hair">
        <color auto="1"/>
      </top>
      <bottom style="double">
        <color auto="1"/>
      </bottom>
      <diagonal/>
    </border>
    <border>
      <left style="double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double">
        <color auto="1"/>
      </right>
      <top/>
      <bottom style="double">
        <color auto="1"/>
      </bottom>
      <diagonal/>
    </border>
    <border>
      <left style="double">
        <color auto="1"/>
      </left>
      <right style="thin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double">
        <color indexed="64"/>
      </right>
      <top/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double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double">
        <color indexed="64"/>
      </bottom>
      <diagonal/>
    </border>
    <border>
      <left style="hair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auto="1"/>
      </left>
      <right/>
      <top style="double">
        <color auto="1"/>
      </top>
      <bottom style="hair">
        <color auto="1"/>
      </bottom>
      <diagonal/>
    </border>
    <border>
      <left style="double">
        <color auto="1"/>
      </left>
      <right/>
      <top style="hair">
        <color auto="1"/>
      </top>
      <bottom style="hair">
        <color auto="1"/>
      </bottom>
      <diagonal/>
    </border>
    <border>
      <left style="double">
        <color auto="1"/>
      </left>
      <right/>
      <top style="hair">
        <color auto="1"/>
      </top>
      <bottom style="double">
        <color auto="1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 style="double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double">
        <color auto="1"/>
      </right>
      <top/>
      <bottom style="hair">
        <color auto="1"/>
      </bottom>
      <diagonal/>
    </border>
    <border>
      <left style="double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double">
        <color auto="1"/>
      </right>
      <top style="hair">
        <color auto="1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 diagonalUp="1" diagonalDown="1">
      <left style="thin">
        <color auto="1"/>
      </left>
      <right style="thin">
        <color auto="1"/>
      </right>
      <top style="hair">
        <color auto="1"/>
      </top>
      <bottom style="double">
        <color auto="1"/>
      </bottom>
      <diagonal/>
    </border>
    <border diagonalUp="1" diagonalDown="1">
      <left style="thin">
        <color auto="1"/>
      </left>
      <right style="double">
        <color auto="1"/>
      </right>
      <top style="hair">
        <color auto="1"/>
      </top>
      <bottom style="double">
        <color auto="1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/>
      <diagonal/>
    </border>
    <border>
      <left style="double">
        <color auto="1"/>
      </left>
      <right style="double">
        <color auto="1"/>
      </right>
      <top/>
      <bottom/>
      <diagonal/>
    </border>
    <border>
      <left style="double">
        <color auto="1"/>
      </left>
      <right style="double">
        <color auto="1"/>
      </right>
      <top/>
      <bottom style="double">
        <color auto="1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 style="double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double">
        <color indexed="64"/>
      </right>
      <top style="hair">
        <color indexed="64"/>
      </top>
      <bottom/>
      <diagonal/>
    </border>
    <border>
      <left style="double">
        <color indexed="64"/>
      </left>
      <right style="double">
        <color indexed="64"/>
      </right>
      <top style="hair">
        <color indexed="64"/>
      </top>
      <bottom/>
      <diagonal/>
    </border>
    <border>
      <left style="double">
        <color indexed="64"/>
      </left>
      <right style="double">
        <color indexed="64"/>
      </right>
      <top/>
      <bottom style="hair">
        <color indexed="64"/>
      </bottom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 style="double">
        <color auto="1"/>
      </right>
      <top/>
      <bottom/>
      <diagonal/>
    </border>
    <border>
      <left style="thin">
        <color auto="1"/>
      </left>
      <right/>
      <top style="double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/>
      <diagonal/>
    </border>
    <border>
      <left style="thin">
        <color auto="1"/>
      </left>
      <right style="double">
        <color auto="1"/>
      </right>
      <top/>
      <bottom/>
      <diagonal/>
    </border>
    <border>
      <left style="double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/>
      <bottom style="hair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442">
    <xf numFmtId="0" fontId="0" fillId="0" borderId="0" xfId="0"/>
    <xf numFmtId="3" fontId="0" fillId="0" borderId="0" xfId="0" applyNumberFormat="1"/>
    <xf numFmtId="9" fontId="5" fillId="0" borderId="5" xfId="1" applyFont="1" applyFill="1" applyBorder="1" applyAlignment="1">
      <alignment horizontal="center" vertical="center"/>
    </xf>
    <xf numFmtId="3" fontId="7" fillId="3" borderId="1" xfId="0" applyNumberFormat="1" applyFont="1" applyFill="1" applyBorder="1" applyAlignment="1">
      <alignment horizontal="center"/>
    </xf>
    <xf numFmtId="3" fontId="9" fillId="0" borderId="1" xfId="0" applyNumberFormat="1" applyFont="1" applyFill="1" applyBorder="1" applyAlignment="1">
      <alignment horizontal="center" vertical="center"/>
    </xf>
    <xf numFmtId="3" fontId="9" fillId="0" borderId="5" xfId="0" applyNumberFormat="1" applyFont="1" applyFill="1" applyBorder="1" applyAlignment="1">
      <alignment horizontal="center" vertical="center"/>
    </xf>
    <xf numFmtId="3" fontId="10" fillId="4" borderId="5" xfId="0" applyNumberFormat="1" applyFont="1" applyFill="1" applyBorder="1" applyAlignment="1">
      <alignment horizontal="center" vertical="center"/>
    </xf>
    <xf numFmtId="3" fontId="11" fillId="4" borderId="5" xfId="0" applyNumberFormat="1" applyFont="1" applyFill="1" applyBorder="1" applyAlignment="1">
      <alignment horizontal="center" vertical="center"/>
    </xf>
    <xf numFmtId="3" fontId="12" fillId="0" borderId="1" xfId="0" applyNumberFormat="1" applyFont="1" applyFill="1" applyBorder="1" applyAlignment="1">
      <alignment horizontal="center" vertical="center"/>
    </xf>
    <xf numFmtId="3" fontId="7" fillId="4" borderId="5" xfId="0" applyNumberFormat="1" applyFont="1" applyFill="1" applyBorder="1" applyAlignment="1">
      <alignment horizontal="center" vertical="center"/>
    </xf>
    <xf numFmtId="3" fontId="7" fillId="4" borderId="1" xfId="0" applyNumberFormat="1" applyFont="1" applyFill="1" applyBorder="1" applyAlignment="1">
      <alignment horizontal="center" vertical="center"/>
    </xf>
    <xf numFmtId="3" fontId="14" fillId="0" borderId="5" xfId="0" applyNumberFormat="1" applyFont="1" applyFill="1" applyBorder="1" applyAlignment="1">
      <alignment horizontal="center" vertical="center"/>
    </xf>
    <xf numFmtId="3" fontId="15" fillId="0" borderId="1" xfId="0" applyNumberFormat="1" applyFont="1" applyFill="1" applyBorder="1" applyAlignment="1">
      <alignment horizontal="center" vertical="center"/>
    </xf>
    <xf numFmtId="3" fontId="16" fillId="3" borderId="1" xfId="0" applyNumberFormat="1" applyFont="1" applyFill="1" applyBorder="1" applyAlignment="1">
      <alignment horizontal="center" vertical="center"/>
    </xf>
    <xf numFmtId="3" fontId="12" fillId="3" borderId="1" xfId="0" applyNumberFormat="1" applyFont="1" applyFill="1" applyBorder="1" applyAlignment="1">
      <alignment horizontal="center" vertical="center"/>
    </xf>
    <xf numFmtId="3" fontId="3" fillId="3" borderId="1" xfId="0" applyNumberFormat="1" applyFont="1" applyFill="1" applyBorder="1" applyAlignment="1">
      <alignment horizontal="center" vertical="center"/>
    </xf>
    <xf numFmtId="3" fontId="7" fillId="3" borderId="1" xfId="0" applyNumberFormat="1" applyFont="1" applyFill="1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9" fillId="0" borderId="1" xfId="0" applyNumberFormat="1" applyFont="1" applyBorder="1" applyAlignment="1">
      <alignment horizontal="center"/>
    </xf>
    <xf numFmtId="3" fontId="0" fillId="4" borderId="1" xfId="0" applyNumberFormat="1" applyFill="1" applyBorder="1" applyAlignment="1">
      <alignment horizontal="center" vertical="center"/>
    </xf>
    <xf numFmtId="0" fontId="0" fillId="4" borderId="1" xfId="0" applyNumberFormat="1" applyFill="1" applyBorder="1" applyAlignment="1">
      <alignment horizontal="center" vertical="center"/>
    </xf>
    <xf numFmtId="0" fontId="9" fillId="4" borderId="1" xfId="0" applyNumberFormat="1" applyFont="1" applyFill="1" applyBorder="1" applyAlignment="1">
      <alignment horizontal="center"/>
    </xf>
    <xf numFmtId="0" fontId="18" fillId="5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17" fillId="0" borderId="2" xfId="0" applyFont="1" applyFill="1" applyBorder="1" applyAlignment="1">
      <alignment horizontal="center"/>
    </xf>
    <xf numFmtId="0" fontId="17" fillId="0" borderId="4" xfId="0" applyFont="1" applyFill="1" applyBorder="1" applyAlignment="1">
      <alignment horizontal="center"/>
    </xf>
    <xf numFmtId="0" fontId="3" fillId="0" borderId="10" xfId="0" applyFont="1" applyFill="1" applyBorder="1"/>
    <xf numFmtId="0" fontId="0" fillId="0" borderId="0" xfId="0" applyFill="1" applyBorder="1"/>
    <xf numFmtId="0" fontId="0" fillId="0" borderId="10" xfId="0" applyFill="1" applyBorder="1"/>
    <xf numFmtId="0" fontId="0" fillId="0" borderId="0" xfId="0" applyFont="1" applyFill="1" applyBorder="1"/>
    <xf numFmtId="0" fontId="8" fillId="0" borderId="10" xfId="0" applyFont="1" applyFill="1" applyBorder="1"/>
    <xf numFmtId="0" fontId="3" fillId="0" borderId="0" xfId="0" applyFont="1" applyFill="1" applyBorder="1"/>
    <xf numFmtId="0" fontId="9" fillId="0" borderId="0" xfId="0" applyFont="1"/>
    <xf numFmtId="0" fontId="8" fillId="0" borderId="0" xfId="0" applyFont="1" applyFill="1" applyBorder="1" applyAlignment="1">
      <alignment vertical="center" wrapText="1"/>
    </xf>
    <xf numFmtId="0" fontId="0" fillId="0" borderId="0" xfId="0" applyAlignment="1">
      <alignment horizontal="center"/>
    </xf>
    <xf numFmtId="0" fontId="22" fillId="0" borderId="1" xfId="0" applyFont="1" applyFill="1" applyBorder="1" applyAlignment="1">
      <alignment horizontal="left" vertical="center" wrapText="1"/>
    </xf>
    <xf numFmtId="3" fontId="0" fillId="4" borderId="1" xfId="0" applyNumberFormat="1" applyFont="1" applyFill="1" applyBorder="1" applyAlignment="1">
      <alignment horizontal="center" vertical="center"/>
    </xf>
    <xf numFmtId="3" fontId="9" fillId="4" borderId="1" xfId="0" applyNumberFormat="1" applyFont="1" applyFill="1" applyBorder="1" applyAlignment="1">
      <alignment horizontal="center" vertical="center"/>
    </xf>
    <xf numFmtId="0" fontId="24" fillId="0" borderId="1" xfId="0" applyFont="1" applyFill="1" applyBorder="1" applyAlignment="1">
      <alignment horizontal="left" vertical="center" wrapText="1"/>
    </xf>
    <xf numFmtId="3" fontId="0" fillId="4" borderId="5" xfId="0" applyNumberFormat="1" applyFont="1" applyFill="1" applyBorder="1" applyAlignment="1">
      <alignment horizontal="center" vertical="center"/>
    </xf>
    <xf numFmtId="3" fontId="9" fillId="4" borderId="5" xfId="0" applyNumberFormat="1" applyFont="1" applyFill="1" applyBorder="1" applyAlignment="1">
      <alignment horizontal="center" vertical="center"/>
    </xf>
    <xf numFmtId="0" fontId="24" fillId="0" borderId="8" xfId="0" applyFont="1" applyFill="1" applyBorder="1" applyAlignment="1">
      <alignment horizontal="left" vertical="center" wrapText="1"/>
    </xf>
    <xf numFmtId="3" fontId="26" fillId="4" borderId="5" xfId="0" applyNumberFormat="1" applyFont="1" applyFill="1" applyBorder="1" applyAlignment="1">
      <alignment horizontal="center" vertical="center"/>
    </xf>
    <xf numFmtId="3" fontId="0" fillId="0" borderId="1" xfId="0" applyNumberFormat="1" applyFont="1" applyFill="1" applyBorder="1" applyAlignment="1">
      <alignment horizontal="center" vertical="center"/>
    </xf>
    <xf numFmtId="3" fontId="0" fillId="3" borderId="1" xfId="0" applyNumberFormat="1" applyFont="1" applyFill="1" applyBorder="1" applyAlignment="1">
      <alignment horizontal="center"/>
    </xf>
    <xf numFmtId="3" fontId="9" fillId="3" borderId="1" xfId="0" applyNumberFormat="1" applyFont="1" applyFill="1" applyBorder="1" applyAlignment="1">
      <alignment horizontal="center"/>
    </xf>
    <xf numFmtId="0" fontId="0" fillId="0" borderId="0" xfId="0" applyFont="1"/>
    <xf numFmtId="0" fontId="28" fillId="0" borderId="1" xfId="0" applyFont="1" applyFill="1" applyBorder="1" applyAlignment="1">
      <alignment horizontal="left" vertical="center" wrapText="1"/>
    </xf>
    <xf numFmtId="0" fontId="29" fillId="6" borderId="1" xfId="0" applyFont="1" applyFill="1" applyBorder="1" applyAlignment="1" applyProtection="1">
      <alignment horizontal="center" vertical="center" wrapText="1"/>
    </xf>
    <xf numFmtId="0" fontId="30" fillId="7" borderId="1" xfId="0" applyFont="1" applyFill="1" applyBorder="1" applyAlignment="1" applyProtection="1">
      <alignment horizontal="center" vertical="center" wrapText="1"/>
    </xf>
    <xf numFmtId="0" fontId="32" fillId="7" borderId="1" xfId="0" applyFont="1" applyFill="1" applyBorder="1" applyAlignment="1" applyProtection="1">
      <alignment horizontal="center" vertical="center" wrapText="1"/>
    </xf>
    <xf numFmtId="0" fontId="29" fillId="8" borderId="1" xfId="0" applyFont="1" applyFill="1" applyBorder="1" applyAlignment="1" applyProtection="1">
      <alignment horizontal="center" vertical="center" wrapText="1"/>
    </xf>
    <xf numFmtId="0" fontId="33" fillId="2" borderId="1" xfId="0" applyFont="1" applyFill="1" applyBorder="1" applyAlignment="1" applyProtection="1">
      <alignment vertical="center" wrapText="1"/>
    </xf>
    <xf numFmtId="3" fontId="34" fillId="2" borderId="1" xfId="0" applyNumberFormat="1" applyFont="1" applyFill="1" applyBorder="1" applyAlignment="1" applyProtection="1">
      <alignment horizontal="center"/>
    </xf>
    <xf numFmtId="3" fontId="12" fillId="2" borderId="1" xfId="0" applyNumberFormat="1" applyFont="1" applyFill="1" applyBorder="1" applyAlignment="1" applyProtection="1">
      <alignment horizontal="center"/>
    </xf>
    <xf numFmtId="9" fontId="34" fillId="2" borderId="1" xfId="1" applyFont="1" applyFill="1" applyBorder="1" applyAlignment="1" applyProtection="1">
      <alignment horizontal="center"/>
    </xf>
    <xf numFmtId="3" fontId="0" fillId="2" borderId="1" xfId="0" applyNumberFormat="1" applyFill="1" applyBorder="1"/>
    <xf numFmtId="0" fontId="33" fillId="0" borderId="1" xfId="0" applyFont="1" applyFill="1" applyBorder="1" applyAlignment="1" applyProtection="1">
      <alignment vertical="center" wrapText="1"/>
    </xf>
    <xf numFmtId="0" fontId="33" fillId="0" borderId="1" xfId="0" applyFont="1" applyFill="1" applyBorder="1" applyAlignment="1" applyProtection="1">
      <alignment horizontal="center" vertical="center" wrapText="1"/>
    </xf>
    <xf numFmtId="3" fontId="34" fillId="0" borderId="1" xfId="0" applyNumberFormat="1" applyFont="1" applyFill="1" applyBorder="1" applyAlignment="1" applyProtection="1">
      <alignment horizontal="center"/>
    </xf>
    <xf numFmtId="3" fontId="34" fillId="9" borderId="1" xfId="0" applyNumberFormat="1" applyFont="1" applyFill="1" applyBorder="1" applyAlignment="1" applyProtection="1">
      <alignment horizontal="center" vertical="center"/>
    </xf>
    <xf numFmtId="3" fontId="35" fillId="0" borderId="1" xfId="0" applyNumberFormat="1" applyFont="1" applyFill="1" applyBorder="1" applyAlignment="1" applyProtection="1">
      <alignment horizontal="center" vertical="center"/>
    </xf>
    <xf numFmtId="9" fontId="35" fillId="0" borderId="1" xfId="1" applyFont="1" applyFill="1" applyBorder="1" applyAlignment="1" applyProtection="1">
      <alignment horizontal="center"/>
    </xf>
    <xf numFmtId="9" fontId="35" fillId="0" borderId="1" xfId="1" applyFont="1" applyFill="1" applyBorder="1" applyAlignment="1" applyProtection="1">
      <alignment horizontal="center" vertical="center"/>
    </xf>
    <xf numFmtId="3" fontId="0" fillId="0" borderId="1" xfId="0" applyNumberFormat="1" applyBorder="1"/>
    <xf numFmtId="9" fontId="35" fillId="10" borderId="1" xfId="1" applyFont="1" applyFill="1" applyBorder="1" applyAlignment="1" applyProtection="1">
      <alignment horizontal="center"/>
    </xf>
    <xf numFmtId="9" fontId="35" fillId="10" borderId="1" xfId="1" applyFont="1" applyFill="1" applyBorder="1" applyAlignment="1" applyProtection="1">
      <alignment horizontal="center" vertical="center"/>
    </xf>
    <xf numFmtId="0" fontId="18" fillId="5" borderId="1" xfId="0" applyFont="1" applyFill="1" applyBorder="1" applyAlignment="1">
      <alignment horizontal="center" vertical="center" wrapText="1"/>
    </xf>
    <xf numFmtId="0" fontId="18" fillId="11" borderId="5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9" fillId="0" borderId="1" xfId="0" applyNumberFormat="1" applyFont="1" applyFill="1" applyBorder="1" applyAlignment="1">
      <alignment horizontal="center"/>
    </xf>
    <xf numFmtId="3" fontId="10" fillId="4" borderId="1" xfId="0" applyNumberFormat="1" applyFont="1" applyFill="1" applyBorder="1" applyAlignment="1">
      <alignment horizontal="center" vertical="center"/>
    </xf>
    <xf numFmtId="3" fontId="7" fillId="11" borderId="1" xfId="0" applyNumberFormat="1" applyFont="1" applyFill="1" applyBorder="1" applyAlignment="1">
      <alignment horizontal="center" vertical="center"/>
    </xf>
    <xf numFmtId="9" fontId="6" fillId="0" borderId="1" xfId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 wrapText="1"/>
    </xf>
    <xf numFmtId="0" fontId="3" fillId="2" borderId="1" xfId="0" applyFont="1" applyFill="1" applyBorder="1"/>
    <xf numFmtId="9" fontId="27" fillId="0" borderId="1" xfId="1" applyFont="1" applyFill="1" applyBorder="1" applyAlignment="1">
      <alignment horizontal="center" vertical="center"/>
    </xf>
    <xf numFmtId="9" fontId="27" fillId="2" borderId="1" xfId="1" applyFont="1" applyFill="1" applyBorder="1" applyAlignment="1">
      <alignment horizontal="center" vertical="center"/>
    </xf>
    <xf numFmtId="9" fontId="5" fillId="2" borderId="5" xfId="1" applyFont="1" applyFill="1" applyBorder="1" applyAlignment="1">
      <alignment horizontal="center" vertical="center"/>
    </xf>
    <xf numFmtId="9" fontId="36" fillId="0" borderId="5" xfId="1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/>
    </xf>
    <xf numFmtId="9" fontId="36" fillId="2" borderId="5" xfId="1" applyFont="1" applyFill="1" applyBorder="1" applyAlignment="1">
      <alignment horizontal="center" vertical="center"/>
    </xf>
    <xf numFmtId="3" fontId="37" fillId="11" borderId="1" xfId="0" applyNumberFormat="1" applyFont="1" applyFill="1" applyBorder="1" applyAlignment="1">
      <alignment horizontal="center" vertical="center"/>
    </xf>
    <xf numFmtId="3" fontId="14" fillId="0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/>
    </xf>
    <xf numFmtId="0" fontId="3" fillId="0" borderId="0" xfId="0" applyFont="1"/>
    <xf numFmtId="0" fontId="38" fillId="0" borderId="1" xfId="0" applyFont="1" applyBorder="1" applyAlignment="1">
      <alignment horizontal="center" vertical="center" wrapText="1"/>
    </xf>
    <xf numFmtId="0" fontId="39" fillId="0" borderId="1" xfId="0" applyFont="1" applyBorder="1" applyAlignment="1">
      <alignment horizontal="center" vertical="center" wrapText="1"/>
    </xf>
    <xf numFmtId="0" fontId="38" fillId="2" borderId="1" xfId="0" applyFont="1" applyFill="1" applyBorder="1" applyAlignment="1">
      <alignment horizontal="center" vertical="center"/>
    </xf>
    <xf numFmtId="0" fontId="40" fillId="0" borderId="0" xfId="0" applyFont="1"/>
    <xf numFmtId="0" fontId="41" fillId="0" borderId="1" xfId="0" applyFont="1" applyBorder="1" applyAlignment="1">
      <alignment horizontal="center" vertical="center" wrapText="1"/>
    </xf>
    <xf numFmtId="0" fontId="43" fillId="0" borderId="1" xfId="0" applyFont="1" applyBorder="1" applyAlignment="1">
      <alignment horizontal="center"/>
    </xf>
    <xf numFmtId="0" fontId="42" fillId="2" borderId="1" xfId="0" applyFont="1" applyFill="1" applyBorder="1" applyAlignment="1">
      <alignment horizontal="center" vertical="center"/>
    </xf>
    <xf numFmtId="0" fontId="40" fillId="0" borderId="0" xfId="0" applyFont="1" applyAlignment="1">
      <alignment horizontal="left"/>
    </xf>
    <xf numFmtId="0" fontId="42" fillId="0" borderId="1" xfId="0" applyFont="1" applyBorder="1" applyAlignment="1">
      <alignment horizontal="left" vertical="center" wrapText="1"/>
    </xf>
    <xf numFmtId="0" fontId="42" fillId="0" borderId="1" xfId="0" applyFont="1" applyFill="1" applyBorder="1" applyAlignment="1">
      <alignment horizontal="left" vertical="center" wrapText="1"/>
    </xf>
    <xf numFmtId="0" fontId="42" fillId="0" borderId="0" xfId="0" applyFont="1" applyFill="1" applyBorder="1" applyAlignment="1">
      <alignment horizontal="left" vertical="center" wrapText="1"/>
    </xf>
    <xf numFmtId="0" fontId="42" fillId="2" borderId="1" xfId="0" applyFont="1" applyFill="1" applyBorder="1" applyAlignment="1">
      <alignment horizontal="center" vertical="center" wrapText="1"/>
    </xf>
    <xf numFmtId="0" fontId="42" fillId="12" borderId="1" xfId="0" applyFont="1" applyFill="1" applyBorder="1" applyAlignment="1">
      <alignment horizontal="center" vertical="center" wrapText="1"/>
    </xf>
    <xf numFmtId="0" fontId="42" fillId="12" borderId="1" xfId="0" applyFont="1" applyFill="1" applyBorder="1" applyAlignment="1">
      <alignment horizontal="center" vertical="center"/>
    </xf>
    <xf numFmtId="0" fontId="3" fillId="5" borderId="12" xfId="0" applyFont="1" applyFill="1" applyBorder="1"/>
    <xf numFmtId="0" fontId="3" fillId="5" borderId="13" xfId="0" applyFont="1" applyFill="1" applyBorder="1"/>
    <xf numFmtId="0" fontId="0" fillId="0" borderId="18" xfId="0" applyBorder="1" applyAlignment="1">
      <alignment horizontal="left" indent="1"/>
    </xf>
    <xf numFmtId="0" fontId="0" fillId="0" borderId="19" xfId="0" applyNumberFormat="1" applyBorder="1"/>
    <xf numFmtId="0" fontId="0" fillId="0" borderId="20" xfId="0" applyNumberFormat="1" applyBorder="1"/>
    <xf numFmtId="0" fontId="0" fillId="0" borderId="21" xfId="0" applyBorder="1" applyAlignment="1">
      <alignment horizontal="left" indent="1"/>
    </xf>
    <xf numFmtId="0" fontId="0" fillId="0" borderId="22" xfId="0" applyNumberFormat="1" applyBorder="1"/>
    <xf numFmtId="0" fontId="0" fillId="0" borderId="23" xfId="0" applyNumberFormat="1" applyBorder="1"/>
    <xf numFmtId="0" fontId="3" fillId="13" borderId="15" xfId="0" applyFont="1" applyFill="1" applyBorder="1" applyAlignment="1">
      <alignment horizontal="left"/>
    </xf>
    <xf numFmtId="0" fontId="3" fillId="13" borderId="16" xfId="0" applyNumberFormat="1" applyFont="1" applyFill="1" applyBorder="1"/>
    <xf numFmtId="0" fontId="3" fillId="13" borderId="17" xfId="0" applyNumberFormat="1" applyFont="1" applyFill="1" applyBorder="1"/>
    <xf numFmtId="0" fontId="3" fillId="5" borderId="24" xfId="0" applyFont="1" applyFill="1" applyBorder="1" applyAlignment="1">
      <alignment horizontal="left"/>
    </xf>
    <xf numFmtId="0" fontId="3" fillId="5" borderId="25" xfId="0" applyNumberFormat="1" applyFont="1" applyFill="1" applyBorder="1"/>
    <xf numFmtId="0" fontId="3" fillId="5" borderId="26" xfId="0" applyNumberFormat="1" applyFont="1" applyFill="1" applyBorder="1"/>
    <xf numFmtId="0" fontId="3" fillId="5" borderId="27" xfId="0" applyFont="1" applyFill="1" applyBorder="1"/>
    <xf numFmtId="0" fontId="3" fillId="5" borderId="28" xfId="0" applyFont="1" applyFill="1" applyBorder="1"/>
    <xf numFmtId="0" fontId="3" fillId="5" borderId="15" xfId="0" applyFont="1" applyFill="1" applyBorder="1"/>
    <xf numFmtId="0" fontId="3" fillId="5" borderId="16" xfId="0" applyFont="1" applyFill="1" applyBorder="1"/>
    <xf numFmtId="0" fontId="3" fillId="5" borderId="17" xfId="0" applyFont="1" applyFill="1" applyBorder="1"/>
    <xf numFmtId="0" fontId="3" fillId="5" borderId="0" xfId="0" applyNumberFormat="1" applyFont="1" applyFill="1" applyBorder="1"/>
    <xf numFmtId="0" fontId="3" fillId="5" borderId="27" xfId="0" applyFont="1" applyFill="1" applyBorder="1" applyAlignment="1">
      <alignment horizontal="left"/>
    </xf>
    <xf numFmtId="0" fontId="3" fillId="5" borderId="28" xfId="0" applyNumberFormat="1" applyFont="1" applyFill="1" applyBorder="1"/>
    <xf numFmtId="0" fontId="3" fillId="5" borderId="29" xfId="0" applyNumberFormat="1" applyFont="1" applyFill="1" applyBorder="1"/>
    <xf numFmtId="0" fontId="3" fillId="0" borderId="15" xfId="0" applyFont="1" applyBorder="1" applyAlignment="1">
      <alignment horizontal="left"/>
    </xf>
    <xf numFmtId="0" fontId="3" fillId="0" borderId="16" xfId="0" applyNumberFormat="1" applyFont="1" applyBorder="1"/>
    <xf numFmtId="0" fontId="3" fillId="0" borderId="17" xfId="0" applyNumberFormat="1" applyFont="1" applyBorder="1"/>
    <xf numFmtId="0" fontId="0" fillId="0" borderId="30" xfId="0" applyBorder="1" applyAlignment="1">
      <alignment horizontal="left"/>
    </xf>
    <xf numFmtId="0" fontId="0" fillId="0" borderId="31" xfId="0" applyNumberFormat="1" applyBorder="1" applyAlignment="1">
      <alignment horizontal="center" vertical="center"/>
    </xf>
    <xf numFmtId="0" fontId="0" fillId="0" borderId="32" xfId="0" applyNumberFormat="1" applyBorder="1" applyAlignment="1">
      <alignment horizontal="center" vertical="center"/>
    </xf>
    <xf numFmtId="0" fontId="0" fillId="0" borderId="33" xfId="0" applyBorder="1" applyAlignment="1">
      <alignment horizontal="left"/>
    </xf>
    <xf numFmtId="0" fontId="0" fillId="0" borderId="34" xfId="0" applyNumberFormat="1" applyBorder="1" applyAlignment="1">
      <alignment horizontal="center" vertical="center"/>
    </xf>
    <xf numFmtId="0" fontId="0" fillId="0" borderId="35" xfId="0" applyNumberFormat="1" applyBorder="1" applyAlignment="1">
      <alignment horizontal="center" vertical="center"/>
    </xf>
    <xf numFmtId="0" fontId="0" fillId="0" borderId="19" xfId="0" applyNumberFormat="1" applyBorder="1" applyAlignment="1">
      <alignment horizontal="center" vertical="center"/>
    </xf>
    <xf numFmtId="0" fontId="0" fillId="0" borderId="39" xfId="0" applyBorder="1" applyAlignment="1">
      <alignment horizontal="left" indent="1"/>
    </xf>
    <xf numFmtId="0" fontId="0" fillId="0" borderId="16" xfId="0" applyNumberFormat="1" applyBorder="1" applyAlignment="1">
      <alignment horizontal="center" vertical="center"/>
    </xf>
    <xf numFmtId="0" fontId="0" fillId="0" borderId="17" xfId="0" applyNumberFormat="1" applyBorder="1" applyAlignment="1">
      <alignment horizontal="center" vertical="center"/>
    </xf>
    <xf numFmtId="0" fontId="0" fillId="0" borderId="40" xfId="0" applyBorder="1" applyAlignment="1">
      <alignment horizontal="left" indent="1"/>
    </xf>
    <xf numFmtId="0" fontId="0" fillId="0" borderId="20" xfId="0" applyNumberFormat="1" applyBorder="1" applyAlignment="1">
      <alignment horizontal="center" vertical="center"/>
    </xf>
    <xf numFmtId="0" fontId="0" fillId="0" borderId="41" xfId="0" applyBorder="1" applyAlignment="1">
      <alignment horizontal="left" indent="1"/>
    </xf>
    <xf numFmtId="0" fontId="0" fillId="0" borderId="22" xfId="0" applyNumberFormat="1" applyBorder="1" applyAlignment="1">
      <alignment horizontal="center" vertical="center"/>
    </xf>
    <xf numFmtId="0" fontId="0" fillId="0" borderId="23" xfId="0" applyNumberFormat="1" applyBorder="1" applyAlignment="1">
      <alignment horizontal="center" vertical="center"/>
    </xf>
    <xf numFmtId="0" fontId="3" fillId="5" borderId="28" xfId="0" applyNumberFormat="1" applyFont="1" applyFill="1" applyBorder="1" applyAlignment="1">
      <alignment horizontal="center" vertical="center"/>
    </xf>
    <xf numFmtId="0" fontId="3" fillId="5" borderId="29" xfId="0" applyNumberFormat="1" applyFont="1" applyFill="1" applyBorder="1" applyAlignment="1">
      <alignment horizontal="center" vertical="center"/>
    </xf>
    <xf numFmtId="0" fontId="3" fillId="13" borderId="43" xfId="0" applyFont="1" applyFill="1" applyBorder="1" applyAlignment="1">
      <alignment horizontal="left"/>
    </xf>
    <xf numFmtId="0" fontId="3" fillId="13" borderId="44" xfId="0" applyNumberFormat="1" applyFont="1" applyFill="1" applyBorder="1"/>
    <xf numFmtId="0" fontId="3" fillId="13" borderId="45" xfId="0" applyNumberFormat="1" applyFont="1" applyFill="1" applyBorder="1"/>
    <xf numFmtId="0" fontId="3" fillId="5" borderId="17" xfId="0" applyFont="1" applyFill="1" applyBorder="1" applyAlignment="1">
      <alignment horizontal="center" wrapText="1"/>
    </xf>
    <xf numFmtId="0" fontId="0" fillId="0" borderId="46" xfId="0" applyBorder="1" applyAlignment="1">
      <alignment horizontal="left" indent="1"/>
    </xf>
    <xf numFmtId="0" fontId="0" fillId="0" borderId="47" xfId="0" applyNumberFormat="1" applyBorder="1"/>
    <xf numFmtId="0" fontId="0" fillId="0" borderId="48" xfId="0" applyNumberFormat="1" applyBorder="1"/>
    <xf numFmtId="0" fontId="3" fillId="5" borderId="29" xfId="0" applyFont="1" applyFill="1" applyBorder="1" applyAlignment="1">
      <alignment horizontal="center" wrapText="1"/>
    </xf>
    <xf numFmtId="0" fontId="3" fillId="5" borderId="14" xfId="0" applyFont="1" applyFill="1" applyBorder="1" applyAlignment="1">
      <alignment horizontal="center" wrapText="1"/>
    </xf>
    <xf numFmtId="0" fontId="46" fillId="13" borderId="0" xfId="0" applyFont="1" applyFill="1" applyAlignment="1">
      <alignment horizontal="center"/>
    </xf>
    <xf numFmtId="0" fontId="3" fillId="15" borderId="15" xfId="0" applyFont="1" applyFill="1" applyBorder="1"/>
    <xf numFmtId="0" fontId="3" fillId="15" borderId="16" xfId="0" applyFont="1" applyFill="1" applyBorder="1"/>
    <xf numFmtId="0" fontId="3" fillId="15" borderId="14" xfId="0" applyFont="1" applyFill="1" applyBorder="1" applyAlignment="1">
      <alignment horizontal="center" wrapText="1"/>
    </xf>
    <xf numFmtId="0" fontId="3" fillId="14" borderId="18" xfId="0" applyFont="1" applyFill="1" applyBorder="1" applyAlignment="1">
      <alignment horizontal="left"/>
    </xf>
    <xf numFmtId="0" fontId="3" fillId="14" borderId="19" xfId="0" applyNumberFormat="1" applyFont="1" applyFill="1" applyBorder="1"/>
    <xf numFmtId="0" fontId="3" fillId="14" borderId="20" xfId="0" applyNumberFormat="1" applyFont="1" applyFill="1" applyBorder="1"/>
    <xf numFmtId="0" fontId="3" fillId="17" borderId="36" xfId="0" applyFont="1" applyFill="1" applyBorder="1"/>
    <xf numFmtId="0" fontId="3" fillId="17" borderId="37" xfId="0" applyFont="1" applyFill="1" applyBorder="1" applyAlignment="1">
      <alignment horizontal="center" vertical="center"/>
    </xf>
    <xf numFmtId="0" fontId="3" fillId="17" borderId="38" xfId="0" applyFont="1" applyFill="1" applyBorder="1" applyAlignment="1">
      <alignment horizontal="center" vertical="center"/>
    </xf>
    <xf numFmtId="0" fontId="3" fillId="5" borderId="29" xfId="0" applyFont="1" applyFill="1" applyBorder="1" applyAlignment="1">
      <alignment wrapText="1"/>
    </xf>
    <xf numFmtId="0" fontId="3" fillId="19" borderId="12" xfId="0" applyFont="1" applyFill="1" applyBorder="1"/>
    <xf numFmtId="0" fontId="3" fillId="19" borderId="13" xfId="0" applyFont="1" applyFill="1" applyBorder="1"/>
    <xf numFmtId="3" fontId="5" fillId="0" borderId="4" xfId="0" applyNumberFormat="1" applyFont="1" applyFill="1" applyBorder="1" applyAlignment="1">
      <alignment horizontal="center" vertical="center"/>
    </xf>
    <xf numFmtId="3" fontId="5" fillId="0" borderId="3" xfId="0" applyNumberFormat="1" applyFont="1" applyFill="1" applyBorder="1" applyAlignment="1">
      <alignment horizontal="center" vertical="center"/>
    </xf>
    <xf numFmtId="3" fontId="5" fillId="0" borderId="2" xfId="0" applyNumberFormat="1" applyFont="1" applyFill="1" applyBorder="1" applyAlignment="1">
      <alignment horizontal="center" vertical="center"/>
    </xf>
    <xf numFmtId="0" fontId="23" fillId="0" borderId="7" xfId="0" applyFont="1" applyFill="1" applyBorder="1" applyAlignment="1">
      <alignment horizontal="center" vertical="center" wrapText="1"/>
    </xf>
    <xf numFmtId="0" fontId="23" fillId="0" borderId="6" xfId="0" applyFont="1" applyFill="1" applyBorder="1" applyAlignment="1">
      <alignment horizontal="center" vertical="center" wrapText="1"/>
    </xf>
    <xf numFmtId="0" fontId="23" fillId="4" borderId="4" xfId="0" applyFont="1" applyFill="1" applyBorder="1" applyAlignment="1">
      <alignment horizontal="center" vertical="center" wrapText="1"/>
    </xf>
    <xf numFmtId="0" fontId="23" fillId="4" borderId="2" xfId="0" applyFont="1" applyFill="1" applyBorder="1" applyAlignment="1">
      <alignment horizontal="center" vertical="center" wrapText="1"/>
    </xf>
    <xf numFmtId="0" fontId="23" fillId="3" borderId="1" xfId="0" applyFont="1" applyFill="1" applyBorder="1" applyAlignment="1">
      <alignment horizontal="center" vertical="center" wrapText="1"/>
    </xf>
    <xf numFmtId="0" fontId="17" fillId="4" borderId="4" xfId="0" applyFont="1" applyFill="1" applyBorder="1" applyAlignment="1">
      <alignment horizontal="center" vertical="center"/>
    </xf>
    <xf numFmtId="0" fontId="17" fillId="4" borderId="2" xfId="0" applyFont="1" applyFill="1" applyBorder="1" applyAlignment="1">
      <alignment horizontal="center" vertical="center"/>
    </xf>
    <xf numFmtId="0" fontId="17" fillId="0" borderId="4" xfId="0" applyFont="1" applyFill="1" applyBorder="1" applyAlignment="1">
      <alignment horizontal="center" vertical="center"/>
    </xf>
    <xf numFmtId="0" fontId="17" fillId="0" borderId="2" xfId="0" applyFont="1" applyFill="1" applyBorder="1" applyAlignment="1">
      <alignment horizontal="center" vertical="center"/>
    </xf>
    <xf numFmtId="0" fontId="17" fillId="3" borderId="4" xfId="0" applyFont="1" applyFill="1" applyBorder="1" applyAlignment="1">
      <alignment horizontal="center" vertical="center" wrapText="1"/>
    </xf>
    <xf numFmtId="0" fontId="17" fillId="3" borderId="2" xfId="0" applyFont="1" applyFill="1" applyBorder="1" applyAlignment="1">
      <alignment horizontal="center" vertical="center" wrapText="1"/>
    </xf>
    <xf numFmtId="0" fontId="8" fillId="3" borderId="4" xfId="0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17" fillId="0" borderId="4" xfId="0" applyFont="1" applyFill="1" applyBorder="1" applyAlignment="1">
      <alignment horizontal="center"/>
    </xf>
    <xf numFmtId="0" fontId="17" fillId="0" borderId="2" xfId="0" applyFont="1" applyFill="1" applyBorder="1" applyAlignment="1">
      <alignment horizontal="center"/>
    </xf>
    <xf numFmtId="0" fontId="29" fillId="6" borderId="1" xfId="0" applyFont="1" applyFill="1" applyBorder="1" applyAlignment="1" applyProtection="1">
      <alignment horizontal="center" vertical="center" wrapText="1"/>
    </xf>
    <xf numFmtId="0" fontId="30" fillId="7" borderId="1" xfId="0" applyFont="1" applyFill="1" applyBorder="1" applyAlignment="1" applyProtection="1">
      <alignment horizontal="center" vertical="center" wrapText="1"/>
    </xf>
    <xf numFmtId="0" fontId="31" fillId="6" borderId="1" xfId="0" applyFont="1" applyFill="1" applyBorder="1" applyAlignment="1" applyProtection="1">
      <alignment horizontal="center" vertical="center" wrapText="1"/>
    </xf>
    <xf numFmtId="0" fontId="29" fillId="8" borderId="1" xfId="0" applyFont="1" applyFill="1" applyBorder="1" applyAlignment="1" applyProtection="1">
      <alignment horizontal="center" vertical="center" wrapText="1"/>
    </xf>
    <xf numFmtId="0" fontId="18" fillId="0" borderId="4" xfId="0" applyFont="1" applyFill="1" applyBorder="1" applyAlignment="1">
      <alignment horizontal="center" vertical="center"/>
    </xf>
    <xf numFmtId="0" fontId="18" fillId="0" borderId="2" xfId="0" applyFont="1" applyFill="1" applyBorder="1" applyAlignment="1">
      <alignment horizontal="center" vertical="center"/>
    </xf>
    <xf numFmtId="0" fontId="18" fillId="3" borderId="4" xfId="0" applyFont="1" applyFill="1" applyBorder="1" applyAlignment="1">
      <alignment horizontal="center" vertical="center" wrapText="1"/>
    </xf>
    <xf numFmtId="0" fontId="18" fillId="3" borderId="2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18" fillId="4" borderId="1" xfId="0" applyFont="1" applyFill="1" applyBorder="1" applyAlignment="1">
      <alignment horizontal="center" vertical="center"/>
    </xf>
    <xf numFmtId="3" fontId="5" fillId="0" borderId="1" xfId="0" applyNumberFormat="1" applyFont="1" applyFill="1" applyBorder="1" applyAlignment="1">
      <alignment horizontal="center" vertical="center"/>
    </xf>
    <xf numFmtId="0" fontId="4" fillId="4" borderId="4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 wrapText="1"/>
    </xf>
    <xf numFmtId="0" fontId="15" fillId="0" borderId="8" xfId="0" applyFont="1" applyFill="1" applyBorder="1" applyAlignment="1">
      <alignment horizontal="center" vertical="center" wrapText="1"/>
    </xf>
    <xf numFmtId="0" fontId="15" fillId="0" borderId="7" xfId="0" applyFont="1" applyFill="1" applyBorder="1" applyAlignment="1">
      <alignment horizontal="center" vertical="center" wrapText="1"/>
    </xf>
    <xf numFmtId="0" fontId="15" fillId="0" borderId="6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left" vertical="center" wrapText="1"/>
    </xf>
    <xf numFmtId="0" fontId="46" fillId="13" borderId="0" xfId="0" applyFont="1" applyFill="1" applyAlignment="1">
      <alignment horizontal="center"/>
    </xf>
    <xf numFmtId="0" fontId="19" fillId="0" borderId="5" xfId="0" applyFont="1" applyFill="1" applyBorder="1" applyAlignment="1">
      <alignment horizontal="center" vertical="center" wrapText="1"/>
    </xf>
    <xf numFmtId="0" fontId="4" fillId="2" borderId="24" xfId="0" applyFont="1" applyFill="1" applyBorder="1" applyAlignment="1">
      <alignment horizontal="left" vertical="center" wrapText="1"/>
    </xf>
    <xf numFmtId="0" fontId="33" fillId="0" borderId="12" xfId="0" applyFont="1" applyFill="1" applyBorder="1" applyAlignment="1">
      <alignment horizontal="left" vertical="center" wrapText="1"/>
    </xf>
    <xf numFmtId="0" fontId="33" fillId="0" borderId="24" xfId="0" applyFont="1" applyFill="1" applyBorder="1" applyAlignment="1">
      <alignment horizontal="left" vertical="center" wrapText="1"/>
    </xf>
    <xf numFmtId="0" fontId="4" fillId="0" borderId="9" xfId="0" applyFont="1" applyFill="1" applyBorder="1" applyAlignment="1">
      <alignment horizontal="center" vertical="center" wrapText="1"/>
    </xf>
    <xf numFmtId="3" fontId="7" fillId="3" borderId="50" xfId="0" applyNumberFormat="1" applyFont="1" applyFill="1" applyBorder="1" applyAlignment="1">
      <alignment horizontal="center" vertical="center"/>
    </xf>
    <xf numFmtId="3" fontId="7" fillId="3" borderId="51" xfId="0" applyNumberFormat="1" applyFont="1" applyFill="1" applyBorder="1" applyAlignment="1">
      <alignment horizontal="center" vertical="center"/>
    </xf>
    <xf numFmtId="0" fontId="9" fillId="2" borderId="11" xfId="0" applyFont="1" applyFill="1" applyBorder="1" applyAlignment="1">
      <alignment horizontal="center"/>
    </xf>
    <xf numFmtId="0" fontId="9" fillId="2" borderId="54" xfId="0" applyFont="1" applyFill="1" applyBorder="1" applyAlignment="1">
      <alignment horizontal="center"/>
    </xf>
    <xf numFmtId="3" fontId="26" fillId="0" borderId="16" xfId="0" applyNumberFormat="1" applyFont="1" applyFill="1" applyBorder="1" applyAlignment="1">
      <alignment horizontal="center"/>
    </xf>
    <xf numFmtId="3" fontId="26" fillId="0" borderId="17" xfId="0" applyNumberFormat="1" applyFont="1" applyFill="1" applyBorder="1" applyAlignment="1">
      <alignment horizontal="center"/>
    </xf>
    <xf numFmtId="9" fontId="26" fillId="0" borderId="57" xfId="1" applyFont="1" applyFill="1" applyBorder="1" applyAlignment="1">
      <alignment horizontal="center" vertical="center"/>
    </xf>
    <xf numFmtId="9" fontId="26" fillId="0" borderId="58" xfId="1" applyFont="1" applyFill="1" applyBorder="1" applyAlignment="1">
      <alignment horizontal="center" vertical="center"/>
    </xf>
    <xf numFmtId="0" fontId="18" fillId="5" borderId="8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left" vertical="center" wrapText="1"/>
    </xf>
    <xf numFmtId="0" fontId="7" fillId="2" borderId="6" xfId="0" applyFont="1" applyFill="1" applyBorder="1" applyAlignment="1">
      <alignment horizontal="center"/>
    </xf>
    <xf numFmtId="3" fontId="12" fillId="3" borderId="59" xfId="0" applyNumberFormat="1" applyFont="1" applyFill="1" applyBorder="1" applyAlignment="1">
      <alignment horizontal="center" vertical="center"/>
    </xf>
    <xf numFmtId="0" fontId="49" fillId="0" borderId="0" xfId="0" applyFont="1" applyAlignment="1">
      <alignment vertical="center" wrapText="1"/>
    </xf>
    <xf numFmtId="0" fontId="31" fillId="22" borderId="64" xfId="0" applyFont="1" applyFill="1" applyBorder="1" applyAlignment="1">
      <alignment horizontal="center" vertical="center" wrapText="1" readingOrder="1"/>
    </xf>
    <xf numFmtId="0" fontId="31" fillId="22" borderId="65" xfId="0" applyFont="1" applyFill="1" applyBorder="1" applyAlignment="1">
      <alignment horizontal="center" vertical="center" wrapText="1" readingOrder="1"/>
    </xf>
    <xf numFmtId="0" fontId="0" fillId="22" borderId="66" xfId="0" applyFill="1" applyBorder="1" applyAlignment="1">
      <alignment horizontal="center" vertical="center" wrapText="1"/>
    </xf>
    <xf numFmtId="0" fontId="31" fillId="22" borderId="66" xfId="0" applyFont="1" applyFill="1" applyBorder="1" applyAlignment="1">
      <alignment horizontal="center" vertical="center" wrapText="1" readingOrder="1"/>
    </xf>
    <xf numFmtId="0" fontId="31" fillId="23" borderId="64" xfId="0" applyFont="1" applyFill="1" applyBorder="1" applyAlignment="1">
      <alignment horizontal="center" vertical="center" wrapText="1" readingOrder="1"/>
    </xf>
    <xf numFmtId="0" fontId="31" fillId="23" borderId="65" xfId="0" applyFont="1" applyFill="1" applyBorder="1" applyAlignment="1">
      <alignment horizontal="center" vertical="center" wrapText="1" readingOrder="1"/>
    </xf>
    <xf numFmtId="0" fontId="0" fillId="23" borderId="66" xfId="0" applyFill="1" applyBorder="1" applyAlignment="1">
      <alignment horizontal="center" vertical="center" wrapText="1"/>
    </xf>
    <xf numFmtId="0" fontId="50" fillId="2" borderId="63" xfId="0" applyFont="1" applyFill="1" applyBorder="1" applyAlignment="1">
      <alignment horizontal="left" vertical="center" wrapText="1" readingOrder="1"/>
    </xf>
    <xf numFmtId="3" fontId="51" fillId="2" borderId="63" xfId="0" applyNumberFormat="1" applyFont="1" applyFill="1" applyBorder="1" applyAlignment="1">
      <alignment horizontal="center" vertical="center" wrapText="1" readingOrder="1"/>
    </xf>
    <xf numFmtId="3" fontId="52" fillId="2" borderId="63" xfId="0" applyNumberFormat="1" applyFont="1" applyFill="1" applyBorder="1" applyAlignment="1">
      <alignment horizontal="center" vertical="center" wrapText="1" readingOrder="1"/>
    </xf>
    <xf numFmtId="0" fontId="51" fillId="2" borderId="63" xfId="0" applyFont="1" applyFill="1" applyBorder="1" applyAlignment="1">
      <alignment horizontal="center" vertical="center" wrapText="1" readingOrder="1"/>
    </xf>
    <xf numFmtId="9" fontId="51" fillId="2" borderId="63" xfId="0" applyNumberFormat="1" applyFont="1" applyFill="1" applyBorder="1" applyAlignment="1">
      <alignment horizontal="center" vertical="center" wrapText="1" readingOrder="1"/>
    </xf>
    <xf numFmtId="0" fontId="50" fillId="2" borderId="63" xfId="0" applyFont="1" applyFill="1" applyBorder="1" applyAlignment="1">
      <alignment horizontal="center" vertical="center" wrapText="1" readingOrder="1"/>
    </xf>
    <xf numFmtId="0" fontId="50" fillId="0" borderId="63" xfId="0" applyFont="1" applyBorder="1" applyAlignment="1">
      <alignment horizontal="left" vertical="center" wrapText="1" readingOrder="1"/>
    </xf>
    <xf numFmtId="0" fontId="50" fillId="0" borderId="63" xfId="0" applyFont="1" applyBorder="1" applyAlignment="1">
      <alignment horizontal="center" vertical="center" wrapText="1" readingOrder="1"/>
    </xf>
    <xf numFmtId="0" fontId="51" fillId="20" borderId="63" xfId="0" applyFont="1" applyFill="1" applyBorder="1" applyAlignment="1">
      <alignment horizontal="center" vertical="center" wrapText="1" readingOrder="1"/>
    </xf>
    <xf numFmtId="9" fontId="50" fillId="0" borderId="63" xfId="0" applyNumberFormat="1" applyFont="1" applyBorder="1" applyAlignment="1">
      <alignment horizontal="center" vertical="center" wrapText="1" readingOrder="1"/>
    </xf>
    <xf numFmtId="9" fontId="50" fillId="24" borderId="63" xfId="0" applyNumberFormat="1" applyFont="1" applyFill="1" applyBorder="1" applyAlignment="1">
      <alignment horizontal="center" vertical="center" wrapText="1" readingOrder="1"/>
    </xf>
    <xf numFmtId="0" fontId="49" fillId="0" borderId="0" xfId="0" applyFont="1" applyAlignment="1">
      <alignment vertical="center" wrapText="1"/>
    </xf>
    <xf numFmtId="0" fontId="49" fillId="0" borderId="62" xfId="0" applyFont="1" applyBorder="1" applyAlignment="1">
      <alignment vertical="center" wrapText="1"/>
    </xf>
    <xf numFmtId="0" fontId="31" fillId="22" borderId="64" xfId="0" applyFont="1" applyFill="1" applyBorder="1" applyAlignment="1">
      <alignment horizontal="center" vertical="center" wrapText="1" readingOrder="1"/>
    </xf>
    <xf numFmtId="0" fontId="31" fillId="22" borderId="65" xfId="0" applyFont="1" applyFill="1" applyBorder="1" applyAlignment="1">
      <alignment horizontal="center" vertical="center" wrapText="1" readingOrder="1"/>
    </xf>
    <xf numFmtId="0" fontId="31" fillId="22" borderId="66" xfId="0" applyFont="1" applyFill="1" applyBorder="1" applyAlignment="1">
      <alignment horizontal="center" vertical="center" wrapText="1" readingOrder="1"/>
    </xf>
    <xf numFmtId="0" fontId="34" fillId="20" borderId="64" xfId="0" applyFont="1" applyFill="1" applyBorder="1" applyAlignment="1">
      <alignment horizontal="center" vertical="center" wrapText="1" readingOrder="1"/>
    </xf>
    <xf numFmtId="0" fontId="34" fillId="20" borderId="65" xfId="0" applyFont="1" applyFill="1" applyBorder="1" applyAlignment="1">
      <alignment horizontal="center" vertical="center" wrapText="1" readingOrder="1"/>
    </xf>
    <xf numFmtId="0" fontId="34" fillId="20" borderId="66" xfId="0" applyFont="1" applyFill="1" applyBorder="1" applyAlignment="1">
      <alignment horizontal="center" vertical="center" wrapText="1" readingOrder="1"/>
    </xf>
    <xf numFmtId="0" fontId="31" fillId="21" borderId="64" xfId="0" applyFont="1" applyFill="1" applyBorder="1" applyAlignment="1">
      <alignment horizontal="center" vertical="center" wrapText="1" readingOrder="1"/>
    </xf>
    <xf numFmtId="0" fontId="31" fillId="21" borderId="65" xfId="0" applyFont="1" applyFill="1" applyBorder="1" applyAlignment="1">
      <alignment horizontal="center" vertical="center" wrapText="1" readingOrder="1"/>
    </xf>
    <xf numFmtId="0" fontId="31" fillId="21" borderId="66" xfId="0" applyFont="1" applyFill="1" applyBorder="1" applyAlignment="1">
      <alignment horizontal="center" vertical="center" wrapText="1" readingOrder="1"/>
    </xf>
    <xf numFmtId="0" fontId="49" fillId="0" borderId="62" xfId="0" applyFont="1" applyBorder="1" applyAlignment="1">
      <alignment vertical="center" wrapText="1"/>
    </xf>
    <xf numFmtId="0" fontId="18" fillId="3" borderId="60" xfId="0" applyFont="1" applyFill="1" applyBorder="1" applyAlignment="1">
      <alignment vertical="center" wrapText="1"/>
    </xf>
    <xf numFmtId="0" fontId="4" fillId="3" borderId="61" xfId="0" applyFont="1" applyFill="1" applyBorder="1" applyAlignment="1">
      <alignment vertical="center" wrapText="1"/>
    </xf>
    <xf numFmtId="0" fontId="9" fillId="0" borderId="0" xfId="0" applyFont="1" applyAlignment="1"/>
    <xf numFmtId="9" fontId="9" fillId="0" borderId="0" xfId="1" applyFont="1"/>
    <xf numFmtId="9" fontId="0" fillId="0" borderId="0" xfId="1" applyFont="1" applyAlignment="1">
      <alignment horizontal="left"/>
    </xf>
    <xf numFmtId="9" fontId="3" fillId="13" borderId="67" xfId="1" applyFont="1" applyFill="1" applyBorder="1" applyAlignment="1">
      <alignment horizontal="center" vertical="center"/>
    </xf>
    <xf numFmtId="9" fontId="3" fillId="13" borderId="68" xfId="1" applyFont="1" applyFill="1" applyBorder="1" applyAlignment="1">
      <alignment horizontal="center" vertical="center"/>
    </xf>
    <xf numFmtId="9" fontId="3" fillId="13" borderId="69" xfId="1" applyFont="1" applyFill="1" applyBorder="1" applyAlignment="1">
      <alignment horizontal="center" vertical="center"/>
    </xf>
    <xf numFmtId="168" fontId="3" fillId="13" borderId="67" xfId="1" applyNumberFormat="1" applyFont="1" applyFill="1" applyBorder="1" applyAlignment="1">
      <alignment horizontal="center" vertical="center"/>
    </xf>
    <xf numFmtId="168" fontId="3" fillId="13" borderId="69" xfId="1" applyNumberFormat="1" applyFont="1" applyFill="1" applyBorder="1" applyAlignment="1">
      <alignment horizontal="center" vertical="center"/>
    </xf>
    <xf numFmtId="0" fontId="0" fillId="16" borderId="0" xfId="0" applyFill="1"/>
    <xf numFmtId="9" fontId="0" fillId="16" borderId="71" xfId="1" applyFont="1" applyFill="1" applyBorder="1" applyAlignment="1">
      <alignment horizontal="center" vertical="center"/>
    </xf>
    <xf numFmtId="0" fontId="0" fillId="0" borderId="73" xfId="0" applyBorder="1" applyAlignment="1">
      <alignment horizontal="left"/>
    </xf>
    <xf numFmtId="0" fontId="0" fillId="0" borderId="74" xfId="0" applyNumberFormat="1" applyBorder="1" applyAlignment="1">
      <alignment horizontal="center" vertical="center"/>
    </xf>
    <xf numFmtId="0" fontId="0" fillId="0" borderId="75" xfId="0" applyNumberFormat="1" applyBorder="1" applyAlignment="1">
      <alignment horizontal="center" vertical="center"/>
    </xf>
    <xf numFmtId="9" fontId="0" fillId="16" borderId="76" xfId="1" applyFont="1" applyFill="1" applyBorder="1" applyAlignment="1">
      <alignment horizontal="center" vertical="center"/>
    </xf>
    <xf numFmtId="0" fontId="3" fillId="17" borderId="36" xfId="0" applyFont="1" applyFill="1" applyBorder="1" applyAlignment="1">
      <alignment horizontal="left"/>
    </xf>
    <xf numFmtId="0" fontId="3" fillId="17" borderId="37" xfId="0" applyNumberFormat="1" applyFont="1" applyFill="1" applyBorder="1" applyAlignment="1">
      <alignment horizontal="center" vertical="center"/>
    </xf>
    <xf numFmtId="0" fontId="3" fillId="17" borderId="38" xfId="0" applyNumberFormat="1" applyFont="1" applyFill="1" applyBorder="1" applyAlignment="1">
      <alignment horizontal="center" vertical="center"/>
    </xf>
    <xf numFmtId="9" fontId="0" fillId="16" borderId="49" xfId="1" applyFont="1" applyFill="1" applyBorder="1" applyAlignment="1">
      <alignment horizontal="center" vertical="center"/>
    </xf>
    <xf numFmtId="9" fontId="0" fillId="16" borderId="77" xfId="1" applyFont="1" applyFill="1" applyBorder="1" applyAlignment="1">
      <alignment horizontal="center" vertical="center"/>
    </xf>
    <xf numFmtId="0" fontId="3" fillId="17" borderId="49" xfId="0" applyFont="1" applyFill="1" applyBorder="1" applyAlignment="1">
      <alignment horizontal="center" vertical="center"/>
    </xf>
    <xf numFmtId="0" fontId="47" fillId="16" borderId="78" xfId="0" applyFont="1" applyFill="1" applyBorder="1" applyAlignment="1">
      <alignment horizontal="center"/>
    </xf>
    <xf numFmtId="0" fontId="47" fillId="16" borderId="52" xfId="0" applyFont="1" applyFill="1" applyBorder="1" applyAlignment="1">
      <alignment horizontal="center"/>
    </xf>
    <xf numFmtId="0" fontId="47" fillId="16" borderId="53" xfId="0" applyFont="1" applyFill="1" applyBorder="1" applyAlignment="1">
      <alignment horizontal="center"/>
    </xf>
    <xf numFmtId="0" fontId="0" fillId="0" borderId="0" xfId="0" applyNumberFormat="1" applyBorder="1"/>
    <xf numFmtId="9" fontId="3" fillId="14" borderId="67" xfId="1" applyFont="1" applyFill="1" applyBorder="1" applyAlignment="1">
      <alignment horizontal="center" vertical="center"/>
    </xf>
    <xf numFmtId="9" fontId="3" fillId="14" borderId="68" xfId="1" applyFont="1" applyFill="1" applyBorder="1" applyAlignment="1">
      <alignment horizontal="center" vertical="center"/>
    </xf>
    <xf numFmtId="9" fontId="3" fillId="14" borderId="69" xfId="1" applyFont="1" applyFill="1" applyBorder="1" applyAlignment="1">
      <alignment horizontal="center" vertical="center"/>
    </xf>
    <xf numFmtId="168" fontId="0" fillId="0" borderId="0" xfId="1" applyNumberFormat="1" applyFont="1"/>
    <xf numFmtId="0" fontId="3" fillId="15" borderId="27" xfId="0" applyFont="1" applyFill="1" applyBorder="1" applyAlignment="1">
      <alignment horizontal="left"/>
    </xf>
    <xf numFmtId="0" fontId="3" fillId="15" borderId="28" xfId="0" applyNumberFormat="1" applyFont="1" applyFill="1" applyBorder="1"/>
    <xf numFmtId="0" fontId="3" fillId="15" borderId="29" xfId="0" applyNumberFormat="1" applyFont="1" applyFill="1" applyBorder="1"/>
    <xf numFmtId="168" fontId="3" fillId="15" borderId="53" xfId="1" applyNumberFormat="1" applyFont="1" applyFill="1" applyBorder="1"/>
    <xf numFmtId="0" fontId="46" fillId="14" borderId="78" xfId="0" applyFont="1" applyFill="1" applyBorder="1" applyAlignment="1">
      <alignment horizontal="center"/>
    </xf>
    <xf numFmtId="0" fontId="46" fillId="14" borderId="52" xfId="0" applyFont="1" applyFill="1" applyBorder="1" applyAlignment="1">
      <alignment horizontal="center"/>
    </xf>
    <xf numFmtId="0" fontId="46" fillId="14" borderId="53" xfId="0" applyFont="1" applyFill="1" applyBorder="1" applyAlignment="1">
      <alignment horizontal="center"/>
    </xf>
    <xf numFmtId="0" fontId="46" fillId="13" borderId="78" xfId="0" applyFont="1" applyFill="1" applyBorder="1" applyAlignment="1">
      <alignment horizontal="center"/>
    </xf>
    <xf numFmtId="0" fontId="46" fillId="13" borderId="52" xfId="0" applyFont="1" applyFill="1" applyBorder="1" applyAlignment="1">
      <alignment horizontal="center"/>
    </xf>
    <xf numFmtId="0" fontId="46" fillId="13" borderId="53" xfId="0" applyFont="1" applyFill="1" applyBorder="1" applyAlignment="1">
      <alignment horizontal="center"/>
    </xf>
    <xf numFmtId="168" fontId="3" fillId="13" borderId="68" xfId="1" applyNumberFormat="1" applyFont="1" applyFill="1" applyBorder="1" applyAlignment="1">
      <alignment horizontal="center" vertical="center"/>
    </xf>
    <xf numFmtId="9" fontId="0" fillId="13" borderId="67" xfId="1" applyFont="1" applyFill="1" applyBorder="1" applyAlignment="1">
      <alignment horizontal="center" vertical="center"/>
    </xf>
    <xf numFmtId="9" fontId="0" fillId="13" borderId="68" xfId="1" applyFont="1" applyFill="1" applyBorder="1" applyAlignment="1">
      <alignment horizontal="center" vertical="center"/>
    </xf>
    <xf numFmtId="9" fontId="0" fillId="13" borderId="69" xfId="1" applyFont="1" applyFill="1" applyBorder="1" applyAlignment="1">
      <alignment horizontal="center" vertical="center"/>
    </xf>
    <xf numFmtId="168" fontId="0" fillId="13" borderId="67" xfId="1" applyNumberFormat="1" applyFont="1" applyFill="1" applyBorder="1" applyAlignment="1">
      <alignment horizontal="center"/>
    </xf>
    <xf numFmtId="168" fontId="0" fillId="13" borderId="69" xfId="1" applyNumberFormat="1" applyFont="1" applyFill="1" applyBorder="1" applyAlignment="1">
      <alignment horizontal="center"/>
    </xf>
    <xf numFmtId="168" fontId="0" fillId="13" borderId="68" xfId="1" applyNumberFormat="1" applyFont="1" applyFill="1" applyBorder="1" applyAlignment="1">
      <alignment horizontal="center"/>
    </xf>
    <xf numFmtId="0" fontId="0" fillId="0" borderId="0" xfId="0" applyAlignment="1">
      <alignment horizontal="right"/>
    </xf>
    <xf numFmtId="0" fontId="47" fillId="0" borderId="0" xfId="0" applyFont="1" applyAlignment="1">
      <alignment horizontal="center"/>
    </xf>
    <xf numFmtId="0" fontId="3" fillId="13" borderId="0" xfId="0" applyFont="1" applyFill="1" applyAlignment="1">
      <alignment horizontal="center" vertical="center" wrapText="1"/>
    </xf>
    <xf numFmtId="9" fontId="46" fillId="25" borderId="67" xfId="1" applyFont="1" applyFill="1" applyBorder="1" applyAlignment="1">
      <alignment horizontal="center" vertical="center"/>
    </xf>
    <xf numFmtId="9" fontId="46" fillId="25" borderId="68" xfId="1" applyFont="1" applyFill="1" applyBorder="1" applyAlignment="1">
      <alignment horizontal="center" vertical="center"/>
    </xf>
    <xf numFmtId="9" fontId="46" fillId="25" borderId="69" xfId="1" applyFont="1" applyFill="1" applyBorder="1" applyAlignment="1">
      <alignment horizontal="center" vertical="center"/>
    </xf>
    <xf numFmtId="0" fontId="0" fillId="25" borderId="0" xfId="0" applyFill="1"/>
    <xf numFmtId="0" fontId="0" fillId="25" borderId="20" xfId="0" applyNumberFormat="1" applyFill="1" applyBorder="1"/>
    <xf numFmtId="168" fontId="0" fillId="25" borderId="79" xfId="1" applyNumberFormat="1" applyFont="1" applyFill="1" applyBorder="1"/>
    <xf numFmtId="0" fontId="0" fillId="25" borderId="23" xfId="0" applyNumberFormat="1" applyFill="1" applyBorder="1"/>
    <xf numFmtId="0" fontId="0" fillId="0" borderId="81" xfId="0" applyNumberFormat="1" applyBorder="1"/>
    <xf numFmtId="0" fontId="0" fillId="0" borderId="82" xfId="0" applyNumberFormat="1" applyBorder="1"/>
    <xf numFmtId="0" fontId="0" fillId="25" borderId="71" xfId="0" applyNumberFormat="1" applyFill="1" applyBorder="1"/>
    <xf numFmtId="0" fontId="0" fillId="25" borderId="72" xfId="0" applyNumberFormat="1" applyFill="1" applyBorder="1"/>
    <xf numFmtId="168" fontId="0" fillId="25" borderId="54" xfId="1" applyNumberFormat="1" applyFont="1" applyFill="1" applyBorder="1"/>
    <xf numFmtId="0" fontId="3" fillId="19" borderId="14" xfId="0" applyFont="1" applyFill="1" applyBorder="1" applyAlignment="1">
      <alignment horizontal="center" vertical="center" wrapText="1"/>
    </xf>
    <xf numFmtId="168" fontId="0" fillId="25" borderId="83" xfId="1" applyNumberFormat="1" applyFont="1" applyFill="1" applyBorder="1"/>
    <xf numFmtId="9" fontId="0" fillId="25" borderId="79" xfId="1" applyFont="1" applyFill="1" applyBorder="1"/>
    <xf numFmtId="0" fontId="3" fillId="25" borderId="84" xfId="0" applyNumberFormat="1" applyFont="1" applyFill="1" applyBorder="1"/>
    <xf numFmtId="0" fontId="0" fillId="0" borderId="15" xfId="0" applyBorder="1" applyAlignment="1">
      <alignment horizontal="left" indent="1"/>
    </xf>
    <xf numFmtId="0" fontId="0" fillId="0" borderId="16" xfId="0" applyNumberFormat="1" applyBorder="1"/>
    <xf numFmtId="0" fontId="0" fillId="25" borderId="17" xfId="0" applyNumberFormat="1" applyFill="1" applyBorder="1"/>
    <xf numFmtId="9" fontId="0" fillId="25" borderId="83" xfId="1" applyFont="1" applyFill="1" applyBorder="1"/>
    <xf numFmtId="9" fontId="0" fillId="25" borderId="54" xfId="1" applyFont="1" applyFill="1" applyBorder="1"/>
    <xf numFmtId="0" fontId="3" fillId="25" borderId="12" xfId="0" applyFont="1" applyFill="1" applyBorder="1" applyAlignment="1">
      <alignment horizontal="left"/>
    </xf>
    <xf numFmtId="0" fontId="3" fillId="25" borderId="13" xfId="0" applyNumberFormat="1" applyFont="1" applyFill="1" applyBorder="1"/>
    <xf numFmtId="0" fontId="53" fillId="0" borderId="0" xfId="0" applyFont="1"/>
    <xf numFmtId="0" fontId="46" fillId="0" borderId="0" xfId="0" applyFont="1"/>
    <xf numFmtId="9" fontId="54" fillId="25" borderId="67" xfId="1" applyFont="1" applyFill="1" applyBorder="1" applyAlignment="1">
      <alignment horizontal="center" vertical="center"/>
    </xf>
    <xf numFmtId="9" fontId="54" fillId="25" borderId="68" xfId="1" applyFont="1" applyFill="1" applyBorder="1" applyAlignment="1">
      <alignment horizontal="center" vertical="center"/>
    </xf>
    <xf numFmtId="9" fontId="54" fillId="25" borderId="69" xfId="1" applyFont="1" applyFill="1" applyBorder="1" applyAlignment="1">
      <alignment horizontal="center" vertical="center"/>
    </xf>
    <xf numFmtId="9" fontId="46" fillId="0" borderId="0" xfId="1" applyFont="1"/>
    <xf numFmtId="9" fontId="46" fillId="25" borderId="83" xfId="1" applyFont="1" applyFill="1" applyBorder="1" applyAlignment="1">
      <alignment horizontal="center" vertical="center"/>
    </xf>
    <xf numFmtId="9" fontId="46" fillId="25" borderId="79" xfId="1" applyFont="1" applyFill="1" applyBorder="1" applyAlignment="1">
      <alignment horizontal="center" vertical="center"/>
    </xf>
    <xf numFmtId="9" fontId="46" fillId="25" borderId="54" xfId="1" applyFont="1" applyFill="1" applyBorder="1" applyAlignment="1">
      <alignment horizontal="center" vertical="center"/>
    </xf>
    <xf numFmtId="0" fontId="0" fillId="0" borderId="80" xfId="0" applyNumberFormat="1" applyBorder="1"/>
    <xf numFmtId="9" fontId="0" fillId="25" borderId="70" xfId="1" applyNumberFormat="1" applyFont="1" applyFill="1" applyBorder="1"/>
    <xf numFmtId="9" fontId="0" fillId="25" borderId="71" xfId="1" applyNumberFormat="1" applyFont="1" applyFill="1" applyBorder="1"/>
    <xf numFmtId="9" fontId="0" fillId="25" borderId="72" xfId="1" applyNumberFormat="1" applyFont="1" applyFill="1" applyBorder="1"/>
    <xf numFmtId="0" fontId="0" fillId="25" borderId="70" xfId="0" applyNumberFormat="1" applyFill="1" applyBorder="1"/>
    <xf numFmtId="0" fontId="3" fillId="25" borderId="85" xfId="0" applyFont="1" applyFill="1" applyBorder="1" applyAlignment="1">
      <alignment horizontal="left"/>
    </xf>
    <xf numFmtId="0" fontId="3" fillId="25" borderId="7" xfId="0" applyNumberFormat="1" applyFont="1" applyFill="1" applyBorder="1"/>
    <xf numFmtId="0" fontId="3" fillId="25" borderId="43" xfId="0" applyFont="1" applyFill="1" applyBorder="1" applyAlignment="1">
      <alignment horizontal="left"/>
    </xf>
    <xf numFmtId="0" fontId="3" fillId="25" borderId="44" xfId="0" applyNumberFormat="1" applyFont="1" applyFill="1" applyBorder="1"/>
    <xf numFmtId="9" fontId="46" fillId="25" borderId="70" xfId="1" applyFont="1" applyFill="1" applyBorder="1" applyAlignment="1">
      <alignment horizontal="center" vertical="center"/>
    </xf>
    <xf numFmtId="9" fontId="46" fillId="25" borderId="71" xfId="1" applyFont="1" applyFill="1" applyBorder="1" applyAlignment="1">
      <alignment horizontal="center" vertical="center"/>
    </xf>
    <xf numFmtId="9" fontId="46" fillId="25" borderId="72" xfId="1" applyFont="1" applyFill="1" applyBorder="1" applyAlignment="1">
      <alignment horizontal="center" vertical="center"/>
    </xf>
    <xf numFmtId="0" fontId="45" fillId="18" borderId="12" xfId="0" applyFont="1" applyFill="1" applyBorder="1" applyAlignment="1">
      <alignment horizontal="left"/>
    </xf>
    <xf numFmtId="0" fontId="45" fillId="18" borderId="13" xfId="0" applyNumberFormat="1" applyFont="1" applyFill="1" applyBorder="1"/>
    <xf numFmtId="0" fontId="45" fillId="18" borderId="86" xfId="0" applyNumberFormat="1" applyFont="1" applyFill="1" applyBorder="1"/>
    <xf numFmtId="0" fontId="45" fillId="25" borderId="67" xfId="0" applyNumberFormat="1" applyFont="1" applyFill="1" applyBorder="1"/>
    <xf numFmtId="0" fontId="3" fillId="5" borderId="0" xfId="0" applyFont="1" applyFill="1" applyBorder="1"/>
    <xf numFmtId="3" fontId="9" fillId="0" borderId="0" xfId="0" applyNumberFormat="1" applyFont="1"/>
    <xf numFmtId="0" fontId="3" fillId="5" borderId="14" xfId="0" applyFont="1" applyFill="1" applyBorder="1"/>
    <xf numFmtId="0" fontId="3" fillId="5" borderId="45" xfId="0" applyFont="1" applyFill="1" applyBorder="1"/>
    <xf numFmtId="0" fontId="0" fillId="13" borderId="70" xfId="0" applyNumberFormat="1" applyFill="1" applyBorder="1"/>
    <xf numFmtId="9" fontId="0" fillId="13" borderId="67" xfId="1" applyFont="1" applyFill="1" applyBorder="1" applyAlignment="1">
      <alignment horizontal="center"/>
    </xf>
    <xf numFmtId="9" fontId="45" fillId="13" borderId="67" xfId="1" applyFont="1" applyFill="1" applyBorder="1" applyAlignment="1">
      <alignment horizontal="center" vertical="center"/>
    </xf>
    <xf numFmtId="0" fontId="0" fillId="13" borderId="71" xfId="0" applyNumberFormat="1" applyFill="1" applyBorder="1"/>
    <xf numFmtId="9" fontId="0" fillId="13" borderId="68" xfId="1" applyFont="1" applyFill="1" applyBorder="1" applyAlignment="1">
      <alignment horizontal="center"/>
    </xf>
    <xf numFmtId="9" fontId="45" fillId="13" borderId="68" xfId="1" applyFont="1" applyFill="1" applyBorder="1" applyAlignment="1">
      <alignment horizontal="center" vertical="center"/>
    </xf>
    <xf numFmtId="0" fontId="0" fillId="13" borderId="72" xfId="0" applyNumberFormat="1" applyFill="1" applyBorder="1"/>
    <xf numFmtId="9" fontId="0" fillId="13" borderId="69" xfId="1" applyFont="1" applyFill="1" applyBorder="1" applyAlignment="1">
      <alignment horizontal="center"/>
    </xf>
    <xf numFmtId="9" fontId="45" fillId="13" borderId="69" xfId="1" applyFont="1" applyFill="1" applyBorder="1" applyAlignment="1">
      <alignment horizontal="center" vertical="center"/>
    </xf>
    <xf numFmtId="3" fontId="0" fillId="0" borderId="0" xfId="0" applyNumberFormat="1" applyFont="1"/>
    <xf numFmtId="0" fontId="19" fillId="0" borderId="7" xfId="0" applyFont="1" applyFill="1" applyBorder="1" applyAlignment="1">
      <alignment horizontal="center" vertical="center" wrapText="1"/>
    </xf>
    <xf numFmtId="168" fontId="0" fillId="0" borderId="0" xfId="1" applyNumberFormat="1" applyFont="1" applyFill="1" applyBorder="1"/>
    <xf numFmtId="0" fontId="20" fillId="5" borderId="1" xfId="0" applyFont="1" applyFill="1" applyBorder="1" applyAlignment="1">
      <alignment horizontal="center" vertical="center"/>
    </xf>
    <xf numFmtId="0" fontId="21" fillId="0" borderId="55" xfId="0" applyFont="1" applyFill="1" applyBorder="1" applyAlignment="1">
      <alignment horizontal="center" vertical="center" wrapText="1"/>
    </xf>
    <xf numFmtId="0" fontId="22" fillId="0" borderId="55" xfId="0" applyFont="1" applyFill="1" applyBorder="1" applyAlignment="1">
      <alignment horizontal="left" vertical="center" wrapText="1"/>
    </xf>
    <xf numFmtId="3" fontId="21" fillId="0" borderId="55" xfId="0" applyNumberFormat="1" applyFont="1" applyFill="1" applyBorder="1" applyAlignment="1">
      <alignment horizontal="center" vertical="center"/>
    </xf>
    <xf numFmtId="3" fontId="22" fillId="0" borderId="55" xfId="0" applyNumberFormat="1" applyFont="1" applyFill="1" applyBorder="1" applyAlignment="1">
      <alignment horizontal="center" vertical="center"/>
    </xf>
    <xf numFmtId="3" fontId="0" fillId="0" borderId="87" xfId="0" applyNumberFormat="1" applyBorder="1"/>
    <xf numFmtId="0" fontId="21" fillId="0" borderId="19" xfId="0" applyFont="1" applyFill="1" applyBorder="1" applyAlignment="1">
      <alignment horizontal="center" vertical="center" wrapText="1"/>
    </xf>
    <xf numFmtId="0" fontId="22" fillId="0" borderId="19" xfId="0" applyFont="1" applyFill="1" applyBorder="1" applyAlignment="1">
      <alignment horizontal="left" vertical="center" wrapText="1"/>
    </xf>
    <xf numFmtId="3" fontId="13" fillId="0" borderId="88" xfId="0" applyNumberFormat="1" applyFont="1" applyFill="1" applyBorder="1" applyAlignment="1">
      <alignment horizontal="center" vertical="center"/>
    </xf>
    <xf numFmtId="3" fontId="14" fillId="0" borderId="88" xfId="0" applyNumberFormat="1" applyFont="1" applyFill="1" applyBorder="1" applyAlignment="1">
      <alignment horizontal="center" vertical="center"/>
    </xf>
    <xf numFmtId="3" fontId="0" fillId="0" borderId="89" xfId="0" applyNumberFormat="1" applyBorder="1"/>
    <xf numFmtId="0" fontId="21" fillId="0" borderId="56" xfId="0" applyFont="1" applyFill="1" applyBorder="1" applyAlignment="1">
      <alignment horizontal="center" vertical="center" wrapText="1"/>
    </xf>
    <xf numFmtId="0" fontId="22" fillId="0" borderId="56" xfId="0" applyFont="1" applyFill="1" applyBorder="1" applyAlignment="1">
      <alignment horizontal="left" vertical="center" wrapText="1"/>
    </xf>
    <xf numFmtId="3" fontId="13" fillId="0" borderId="90" xfId="0" applyNumberFormat="1" applyFont="1" applyFill="1" applyBorder="1" applyAlignment="1">
      <alignment horizontal="center" vertical="center"/>
    </xf>
    <xf numFmtId="3" fontId="14" fillId="0" borderId="90" xfId="0" applyNumberFormat="1" applyFont="1" applyFill="1" applyBorder="1" applyAlignment="1">
      <alignment horizontal="center" vertical="center"/>
    </xf>
    <xf numFmtId="3" fontId="0" fillId="0" borderId="91" xfId="0" applyNumberFormat="1" applyBorder="1"/>
    <xf numFmtId="0" fontId="23" fillId="0" borderId="55" xfId="0" applyFont="1" applyFill="1" applyBorder="1" applyAlignment="1">
      <alignment horizontal="center" vertical="center" wrapText="1"/>
    </xf>
    <xf numFmtId="0" fontId="24" fillId="0" borderId="55" xfId="0" applyFont="1" applyFill="1" applyBorder="1" applyAlignment="1">
      <alignment horizontal="left" vertical="center" wrapText="1"/>
    </xf>
    <xf numFmtId="3" fontId="2" fillId="0" borderId="92" xfId="0" applyNumberFormat="1" applyFont="1" applyFill="1" applyBorder="1" applyAlignment="1">
      <alignment horizontal="center" vertical="center"/>
    </xf>
    <xf numFmtId="3" fontId="25" fillId="0" borderId="55" xfId="0" applyNumberFormat="1" applyFont="1" applyFill="1" applyBorder="1" applyAlignment="1">
      <alignment horizontal="center" vertical="center"/>
    </xf>
    <xf numFmtId="0" fontId="23" fillId="0" borderId="19" xfId="0" applyFont="1" applyFill="1" applyBorder="1" applyAlignment="1">
      <alignment horizontal="center" vertical="center" wrapText="1"/>
    </xf>
    <xf numFmtId="0" fontId="24" fillId="0" borderId="19" xfId="0" applyFont="1" applyFill="1" applyBorder="1" applyAlignment="1">
      <alignment horizontal="left" vertical="center" wrapText="1"/>
    </xf>
    <xf numFmtId="3" fontId="0" fillId="0" borderId="88" xfId="0" applyNumberFormat="1" applyFont="1" applyFill="1" applyBorder="1" applyAlignment="1">
      <alignment horizontal="center" vertical="center"/>
    </xf>
    <xf numFmtId="3" fontId="9" fillId="0" borderId="88" xfId="0" applyNumberFormat="1" applyFont="1" applyFill="1" applyBorder="1" applyAlignment="1">
      <alignment horizontal="center" vertical="center"/>
    </xf>
    <xf numFmtId="0" fontId="23" fillId="0" borderId="56" xfId="0" applyFont="1" applyFill="1" applyBorder="1" applyAlignment="1">
      <alignment horizontal="center" vertical="center" wrapText="1"/>
    </xf>
    <xf numFmtId="0" fontId="24" fillId="0" borderId="56" xfId="0" applyFont="1" applyFill="1" applyBorder="1" applyAlignment="1">
      <alignment horizontal="left" vertical="center" wrapText="1"/>
    </xf>
    <xf numFmtId="3" fontId="0" fillId="0" borderId="93" xfId="0" applyNumberFormat="1" applyFont="1" applyFill="1" applyBorder="1" applyAlignment="1">
      <alignment horizontal="center" vertical="center"/>
    </xf>
    <xf numFmtId="3" fontId="9" fillId="0" borderId="90" xfId="0" applyNumberFormat="1" applyFont="1" applyFill="1" applyBorder="1" applyAlignment="1">
      <alignment horizontal="center" vertical="center"/>
    </xf>
    <xf numFmtId="3" fontId="11" fillId="0" borderId="88" xfId="0" applyNumberFormat="1" applyFont="1" applyFill="1" applyBorder="1" applyAlignment="1">
      <alignment horizontal="center" vertical="center"/>
    </xf>
    <xf numFmtId="3" fontId="11" fillId="0" borderId="93" xfId="0" applyNumberFormat="1" applyFont="1" applyFill="1" applyBorder="1" applyAlignment="1">
      <alignment horizontal="center" vertical="center"/>
    </xf>
    <xf numFmtId="0" fontId="3" fillId="17" borderId="42" xfId="0" applyFont="1" applyFill="1" applyBorder="1"/>
    <xf numFmtId="0" fontId="3" fillId="17" borderId="13" xfId="0" applyFont="1" applyFill="1" applyBorder="1" applyAlignment="1">
      <alignment horizontal="center" vertical="center"/>
    </xf>
    <xf numFmtId="0" fontId="3" fillId="17" borderId="14" xfId="0" applyFont="1" applyFill="1" applyBorder="1" applyAlignment="1">
      <alignment horizontal="center" vertical="center"/>
    </xf>
    <xf numFmtId="0" fontId="3" fillId="16" borderId="27" xfId="0" applyFont="1" applyFill="1" applyBorder="1" applyAlignment="1">
      <alignment horizontal="left"/>
    </xf>
    <xf numFmtId="0" fontId="3" fillId="16" borderId="28" xfId="0" applyNumberFormat="1" applyFont="1" applyFill="1" applyBorder="1" applyAlignment="1">
      <alignment horizontal="center" vertical="center"/>
    </xf>
    <xf numFmtId="0" fontId="3" fillId="16" borderId="29" xfId="0" applyNumberFormat="1" applyFont="1" applyFill="1" applyBorder="1" applyAlignment="1">
      <alignment horizontal="center" vertical="center"/>
    </xf>
    <xf numFmtId="9" fontId="3" fillId="16" borderId="67" xfId="1" applyFont="1" applyFill="1" applyBorder="1" applyAlignment="1">
      <alignment horizontal="center" vertical="center"/>
    </xf>
    <xf numFmtId="9" fontId="3" fillId="16" borderId="68" xfId="1" applyFont="1" applyFill="1" applyBorder="1" applyAlignment="1">
      <alignment horizontal="center" vertical="center"/>
    </xf>
    <xf numFmtId="9" fontId="3" fillId="16" borderId="69" xfId="1" applyFont="1" applyFill="1" applyBorder="1" applyAlignment="1">
      <alignment horizontal="center" vertical="center"/>
    </xf>
    <xf numFmtId="9" fontId="3" fillId="16" borderId="29" xfId="1" applyFont="1" applyFill="1" applyBorder="1" applyAlignment="1">
      <alignment horizontal="center" vertical="center"/>
    </xf>
    <xf numFmtId="9" fontId="3" fillId="16" borderId="67" xfId="1" applyFont="1" applyFill="1" applyBorder="1" applyAlignment="1">
      <alignment horizontal="center" vertical="center"/>
    </xf>
    <xf numFmtId="168" fontId="3" fillId="16" borderId="67" xfId="1" applyNumberFormat="1" applyFont="1" applyFill="1" applyBorder="1" applyAlignment="1">
      <alignment vertical="center"/>
    </xf>
    <xf numFmtId="0" fontId="3" fillId="16" borderId="15" xfId="0" applyFont="1" applyFill="1" applyBorder="1" applyAlignment="1">
      <alignment horizontal="left"/>
    </xf>
    <xf numFmtId="0" fontId="3" fillId="16" borderId="16" xfId="0" applyNumberFormat="1" applyFont="1" applyFill="1" applyBorder="1" applyAlignment="1">
      <alignment horizontal="center" vertical="center"/>
    </xf>
    <xf numFmtId="0" fontId="3" fillId="16" borderId="17" xfId="0" applyNumberFormat="1" applyFont="1" applyFill="1" applyBorder="1" applyAlignment="1">
      <alignment horizontal="center" vertical="center"/>
    </xf>
    <xf numFmtId="0" fontId="44" fillId="18" borderId="78" xfId="0" applyFont="1" applyFill="1" applyBorder="1" applyAlignment="1">
      <alignment horizontal="center"/>
    </xf>
    <xf numFmtId="0" fontId="44" fillId="18" borderId="52" xfId="0" applyFont="1" applyFill="1" applyBorder="1" applyAlignment="1">
      <alignment horizontal="center"/>
    </xf>
    <xf numFmtId="0" fontId="44" fillId="18" borderId="53" xfId="0" applyFont="1" applyFill="1" applyBorder="1" applyAlignment="1">
      <alignment horizontal="center"/>
    </xf>
    <xf numFmtId="0" fontId="3" fillId="5" borderId="29" xfId="0" applyFont="1" applyFill="1" applyBorder="1" applyAlignment="1">
      <alignment horizontal="center" vertical="center" wrapText="1"/>
    </xf>
    <xf numFmtId="170" fontId="0" fillId="0" borderId="0" xfId="2" applyNumberFormat="1" applyFont="1"/>
    <xf numFmtId="0" fontId="48" fillId="26" borderId="1" xfId="0" applyFont="1" applyFill="1" applyBorder="1" applyAlignment="1">
      <alignment horizontal="center" vertical="center"/>
    </xf>
    <xf numFmtId="0" fontId="48" fillId="27" borderId="1" xfId="0" applyFont="1" applyFill="1" applyBorder="1" applyAlignment="1">
      <alignment horizontal="center" vertical="center" wrapText="1"/>
    </xf>
    <xf numFmtId="0" fontId="48" fillId="28" borderId="1" xfId="0" applyFont="1" applyFill="1" applyBorder="1" applyAlignment="1">
      <alignment horizontal="center" vertical="center"/>
    </xf>
    <xf numFmtId="0" fontId="55" fillId="5" borderId="1" xfId="0" applyFont="1" applyFill="1" applyBorder="1" applyAlignment="1">
      <alignment horizontal="left"/>
    </xf>
    <xf numFmtId="0" fontId="55" fillId="5" borderId="1" xfId="0" applyNumberFormat="1" applyFont="1" applyFill="1" applyBorder="1" applyAlignment="1">
      <alignment horizontal="center"/>
    </xf>
    <xf numFmtId="10" fontId="55" fillId="13" borderId="1" xfId="0" applyNumberFormat="1" applyFont="1" applyFill="1" applyBorder="1" applyAlignment="1">
      <alignment horizontal="center"/>
    </xf>
    <xf numFmtId="0" fontId="2" fillId="0" borderId="1" xfId="0" applyFont="1" applyBorder="1" applyAlignment="1">
      <alignment horizontal="left"/>
    </xf>
    <xf numFmtId="0" fontId="2" fillId="0" borderId="1" xfId="0" applyNumberFormat="1" applyFont="1" applyBorder="1" applyAlignment="1">
      <alignment horizontal="center"/>
    </xf>
    <xf numFmtId="10" fontId="55" fillId="2" borderId="94" xfId="0" applyNumberFormat="1" applyFont="1" applyFill="1" applyBorder="1" applyAlignment="1">
      <alignment horizontal="center" vertical="center" wrapText="1"/>
    </xf>
    <xf numFmtId="10" fontId="55" fillId="2" borderId="95" xfId="0" applyNumberFormat="1" applyFont="1" applyFill="1" applyBorder="1" applyAlignment="1">
      <alignment horizontal="center" vertical="center" wrapText="1"/>
    </xf>
    <xf numFmtId="10" fontId="55" fillId="2" borderId="96" xfId="0" applyNumberFormat="1" applyFont="1" applyFill="1" applyBorder="1" applyAlignment="1">
      <alignment horizontal="center" vertical="center" wrapText="1"/>
    </xf>
    <xf numFmtId="0" fontId="0" fillId="0" borderId="1" xfId="0" applyBorder="1"/>
    <xf numFmtId="0" fontId="0" fillId="0" borderId="1" xfId="0" applyFill="1" applyBorder="1"/>
    <xf numFmtId="0" fontId="0" fillId="0" borderId="1" xfId="0" applyFill="1" applyBorder="1" applyAlignment="1">
      <alignment horizontal="center"/>
    </xf>
    <xf numFmtId="0" fontId="56" fillId="0" borderId="0" xfId="0" applyFont="1" applyAlignment="1">
      <alignment horizontal="center"/>
    </xf>
    <xf numFmtId="14" fontId="56" fillId="0" borderId="0" xfId="0" applyNumberFormat="1" applyFont="1" applyAlignment="1">
      <alignment horizontal="center"/>
    </xf>
    <xf numFmtId="0" fontId="0" fillId="2" borderId="0" xfId="0" applyFill="1" applyAlignment="1">
      <alignment horizontal="right"/>
    </xf>
    <xf numFmtId="0" fontId="0" fillId="2" borderId="0" xfId="0" applyFill="1"/>
    <xf numFmtId="0" fontId="0" fillId="25" borderId="0" xfId="0" applyFill="1" applyAlignment="1">
      <alignment horizontal="right"/>
    </xf>
    <xf numFmtId="0" fontId="0" fillId="16" borderId="0" xfId="0" applyFill="1" applyAlignment="1">
      <alignment horizontal="right"/>
    </xf>
    <xf numFmtId="0" fontId="0" fillId="14" borderId="0" xfId="0" applyFill="1" applyAlignment="1">
      <alignment horizontal="right"/>
    </xf>
    <xf numFmtId="0" fontId="0" fillId="14" borderId="0" xfId="0" applyFill="1"/>
  </cellXfs>
  <cellStyles count="3">
    <cellStyle name="Moneda" xfId="2" builtinId="4"/>
    <cellStyle name="Normal" xfId="0" builtinId="0"/>
    <cellStyle name="Porcentaje" xfId="1" builtinId="5"/>
  </cellStyles>
  <dxfs count="0"/>
  <tableStyles count="0" defaultTableStyle="TableStyleMedium2" defaultPivotStyle="PivotStyleLight16"/>
  <colors>
    <mruColors>
      <color rgb="FFF010F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8.2462596829841181E-2"/>
          <c:y val="8.4247519654990555E-2"/>
          <c:w val="0.91753740317015886"/>
          <c:h val="0.60745741649047535"/>
        </c:manualLayout>
      </c:layout>
      <c:lineChart>
        <c:grouping val="standard"/>
        <c:varyColors val="0"/>
        <c:ser>
          <c:idx val="0"/>
          <c:order val="0"/>
          <c:tx>
            <c:strRef>
              <c:f>'1'!$A$10</c:f>
              <c:strCache>
                <c:ptCount val="1"/>
                <c:pt idx="0">
                  <c:v>2017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2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'1'!$B$9:$M$9</c:f>
              <c:strCache>
                <c:ptCount val="12"/>
                <c:pt idx="0">
                  <c:v>Enero</c:v>
                </c:pt>
                <c:pt idx="1">
                  <c:v>Febrero</c:v>
                </c:pt>
                <c:pt idx="2">
                  <c:v>Marzo</c:v>
                </c:pt>
                <c:pt idx="3">
                  <c:v>Abril</c:v>
                </c:pt>
                <c:pt idx="4">
                  <c:v>Mayo</c:v>
                </c:pt>
                <c:pt idx="5">
                  <c:v>Junio</c:v>
                </c:pt>
                <c:pt idx="6">
                  <c:v>Julio</c:v>
                </c:pt>
                <c:pt idx="7">
                  <c:v>Agosto</c:v>
                </c:pt>
                <c:pt idx="8">
                  <c:v>Septiembre</c:v>
                </c:pt>
                <c:pt idx="9">
                  <c:v>Octubre</c:v>
                </c:pt>
                <c:pt idx="10">
                  <c:v>Noviembre</c:v>
                </c:pt>
                <c:pt idx="11">
                  <c:v>Diciembre</c:v>
                </c:pt>
              </c:strCache>
            </c:strRef>
          </c:cat>
          <c:val>
            <c:numRef>
              <c:f>'1'!$B$10:$M$10</c:f>
              <c:numCache>
                <c:formatCode>General</c:formatCode>
                <c:ptCount val="12"/>
                <c:pt idx="0">
                  <c:v>1516</c:v>
                </c:pt>
                <c:pt idx="1">
                  <c:v>1210</c:v>
                </c:pt>
                <c:pt idx="2">
                  <c:v>824</c:v>
                </c:pt>
                <c:pt idx="3">
                  <c:v>852</c:v>
                </c:pt>
                <c:pt idx="4">
                  <c:v>668</c:v>
                </c:pt>
                <c:pt idx="5">
                  <c:v>637</c:v>
                </c:pt>
                <c:pt idx="6">
                  <c:v>807</c:v>
                </c:pt>
                <c:pt idx="7">
                  <c:v>797</c:v>
                </c:pt>
                <c:pt idx="8">
                  <c:v>840</c:v>
                </c:pt>
                <c:pt idx="9">
                  <c:v>830</c:v>
                </c:pt>
                <c:pt idx="10">
                  <c:v>745</c:v>
                </c:pt>
                <c:pt idx="11">
                  <c:v>629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A91-4E22-8629-50AEF60416CB}"/>
            </c:ext>
          </c:extLst>
        </c:ser>
        <c:ser>
          <c:idx val="1"/>
          <c:order val="1"/>
          <c:tx>
            <c:strRef>
              <c:f>'1'!$A$11</c:f>
              <c:strCache>
                <c:ptCount val="1"/>
                <c:pt idx="0">
                  <c:v>2018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2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'1'!$B$9:$M$9</c:f>
              <c:strCache>
                <c:ptCount val="12"/>
                <c:pt idx="0">
                  <c:v>Enero</c:v>
                </c:pt>
                <c:pt idx="1">
                  <c:v>Febrero</c:v>
                </c:pt>
                <c:pt idx="2">
                  <c:v>Marzo</c:v>
                </c:pt>
                <c:pt idx="3">
                  <c:v>Abril</c:v>
                </c:pt>
                <c:pt idx="4">
                  <c:v>Mayo</c:v>
                </c:pt>
                <c:pt idx="5">
                  <c:v>Junio</c:v>
                </c:pt>
                <c:pt idx="6">
                  <c:v>Julio</c:v>
                </c:pt>
                <c:pt idx="7">
                  <c:v>Agosto</c:v>
                </c:pt>
                <c:pt idx="8">
                  <c:v>Septiembre</c:v>
                </c:pt>
                <c:pt idx="9">
                  <c:v>Octubre</c:v>
                </c:pt>
                <c:pt idx="10">
                  <c:v>Noviembre</c:v>
                </c:pt>
                <c:pt idx="11">
                  <c:v>Diciembre</c:v>
                </c:pt>
              </c:strCache>
            </c:strRef>
          </c:cat>
          <c:val>
            <c:numRef>
              <c:f>'1'!$B$11:$M$11</c:f>
              <c:numCache>
                <c:formatCode>General</c:formatCode>
                <c:ptCount val="12"/>
                <c:pt idx="0">
                  <c:v>633</c:v>
                </c:pt>
                <c:pt idx="1">
                  <c:v>816</c:v>
                </c:pt>
                <c:pt idx="2">
                  <c:v>836</c:v>
                </c:pt>
                <c:pt idx="3">
                  <c:v>915</c:v>
                </c:pt>
                <c:pt idx="4">
                  <c:v>912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1A91-4E22-8629-50AEF60416C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928547272"/>
        <c:axId val="928546944"/>
      </c:lineChart>
      <c:catAx>
        <c:axId val="9285472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928546944"/>
        <c:crosses val="autoZero"/>
        <c:auto val="1"/>
        <c:lblAlgn val="ctr"/>
        <c:lblOffset val="100"/>
        <c:noMultiLvlLbl val="0"/>
      </c:catAx>
      <c:valAx>
        <c:axId val="9285469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92854727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L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200"/>
      </a:pPr>
      <a:endParaRPr lang="es-CL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areaChart>
        <c:grouping val="stacked"/>
        <c:varyColors val="0"/>
        <c:ser>
          <c:idx val="0"/>
          <c:order val="0"/>
          <c:tx>
            <c:strRef>
              <c:f>'2'!$A$8</c:f>
              <c:strCache>
                <c:ptCount val="1"/>
                <c:pt idx="0">
                  <c:v>Hospital la Serena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cat>
            <c:strRef>
              <c:f>'2'!$B$7:$M$7</c:f>
              <c:strCache>
                <c:ptCount val="12"/>
                <c:pt idx="0">
                  <c:v>Enero</c:v>
                </c:pt>
                <c:pt idx="1">
                  <c:v>Febrero</c:v>
                </c:pt>
                <c:pt idx="2">
                  <c:v>Marzo</c:v>
                </c:pt>
                <c:pt idx="3">
                  <c:v>Abril</c:v>
                </c:pt>
                <c:pt idx="4">
                  <c:v>Mayo</c:v>
                </c:pt>
                <c:pt idx="5">
                  <c:v>Junio</c:v>
                </c:pt>
                <c:pt idx="6">
                  <c:v>Julio</c:v>
                </c:pt>
                <c:pt idx="7">
                  <c:v>Agosto</c:v>
                </c:pt>
                <c:pt idx="8">
                  <c:v>Septiembre</c:v>
                </c:pt>
                <c:pt idx="9">
                  <c:v>Octubre</c:v>
                </c:pt>
                <c:pt idx="10">
                  <c:v>Noviembre</c:v>
                </c:pt>
                <c:pt idx="11">
                  <c:v>Diciembre</c:v>
                </c:pt>
              </c:strCache>
            </c:strRef>
          </c:cat>
          <c:val>
            <c:numRef>
              <c:f>'2'!$B$8:$M$8</c:f>
              <c:numCache>
                <c:formatCode>General</c:formatCode>
                <c:ptCount val="12"/>
                <c:pt idx="0">
                  <c:v>1280</c:v>
                </c:pt>
                <c:pt idx="1">
                  <c:v>911</c:v>
                </c:pt>
                <c:pt idx="2">
                  <c:v>601</c:v>
                </c:pt>
                <c:pt idx="3">
                  <c:v>534</c:v>
                </c:pt>
                <c:pt idx="4">
                  <c:v>373</c:v>
                </c:pt>
                <c:pt idx="5">
                  <c:v>382</c:v>
                </c:pt>
                <c:pt idx="6">
                  <c:v>526</c:v>
                </c:pt>
                <c:pt idx="7">
                  <c:v>559</c:v>
                </c:pt>
                <c:pt idx="8">
                  <c:v>597</c:v>
                </c:pt>
                <c:pt idx="9">
                  <c:v>668</c:v>
                </c:pt>
                <c:pt idx="10">
                  <c:v>584</c:v>
                </c:pt>
                <c:pt idx="11">
                  <c:v>490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E42-4E28-A0AE-9214FDEAFFB6}"/>
            </c:ext>
          </c:extLst>
        </c:ser>
        <c:ser>
          <c:idx val="1"/>
          <c:order val="1"/>
          <c:tx>
            <c:strRef>
              <c:f>'2'!$A$9</c:f>
              <c:strCache>
                <c:ptCount val="1"/>
                <c:pt idx="0">
                  <c:v>Hospital Coquimbo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cat>
            <c:strRef>
              <c:f>'2'!$B$7:$M$7</c:f>
              <c:strCache>
                <c:ptCount val="12"/>
                <c:pt idx="0">
                  <c:v>Enero</c:v>
                </c:pt>
                <c:pt idx="1">
                  <c:v>Febrero</c:v>
                </c:pt>
                <c:pt idx="2">
                  <c:v>Marzo</c:v>
                </c:pt>
                <c:pt idx="3">
                  <c:v>Abril</c:v>
                </c:pt>
                <c:pt idx="4">
                  <c:v>Mayo</c:v>
                </c:pt>
                <c:pt idx="5">
                  <c:v>Junio</c:v>
                </c:pt>
                <c:pt idx="6">
                  <c:v>Julio</c:v>
                </c:pt>
                <c:pt idx="7">
                  <c:v>Agosto</c:v>
                </c:pt>
                <c:pt idx="8">
                  <c:v>Septiembre</c:v>
                </c:pt>
                <c:pt idx="9">
                  <c:v>Octubre</c:v>
                </c:pt>
                <c:pt idx="10">
                  <c:v>Noviembre</c:v>
                </c:pt>
                <c:pt idx="11">
                  <c:v>Diciembre</c:v>
                </c:pt>
              </c:strCache>
            </c:strRef>
          </c:cat>
          <c:val>
            <c:numRef>
              <c:f>'2'!$B$9:$M$9</c:f>
              <c:numCache>
                <c:formatCode>General</c:formatCode>
                <c:ptCount val="12"/>
                <c:pt idx="0">
                  <c:v>94</c:v>
                </c:pt>
                <c:pt idx="1">
                  <c:v>72</c:v>
                </c:pt>
                <c:pt idx="2">
                  <c:v>63</c:v>
                </c:pt>
                <c:pt idx="3">
                  <c:v>71</c:v>
                </c:pt>
                <c:pt idx="4">
                  <c:v>147</c:v>
                </c:pt>
                <c:pt idx="5">
                  <c:v>113</c:v>
                </c:pt>
                <c:pt idx="6">
                  <c:v>96</c:v>
                </c:pt>
                <c:pt idx="7">
                  <c:v>47</c:v>
                </c:pt>
                <c:pt idx="8">
                  <c:v>77</c:v>
                </c:pt>
                <c:pt idx="9">
                  <c:v>34</c:v>
                </c:pt>
                <c:pt idx="10">
                  <c:v>23</c:v>
                </c:pt>
                <c:pt idx="11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E42-4E28-A0AE-9214FDEAFFB6}"/>
            </c:ext>
          </c:extLst>
        </c:ser>
        <c:ser>
          <c:idx val="2"/>
          <c:order val="2"/>
          <c:tx>
            <c:strRef>
              <c:f>'2'!$A$10</c:f>
              <c:strCache>
                <c:ptCount val="1"/>
                <c:pt idx="0">
                  <c:v>Hospital Ovalle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cat>
            <c:strRef>
              <c:f>'2'!$B$7:$M$7</c:f>
              <c:strCache>
                <c:ptCount val="12"/>
                <c:pt idx="0">
                  <c:v>Enero</c:v>
                </c:pt>
                <c:pt idx="1">
                  <c:v>Febrero</c:v>
                </c:pt>
                <c:pt idx="2">
                  <c:v>Marzo</c:v>
                </c:pt>
                <c:pt idx="3">
                  <c:v>Abril</c:v>
                </c:pt>
                <c:pt idx="4">
                  <c:v>Mayo</c:v>
                </c:pt>
                <c:pt idx="5">
                  <c:v>Junio</c:v>
                </c:pt>
                <c:pt idx="6">
                  <c:v>Julio</c:v>
                </c:pt>
                <c:pt idx="7">
                  <c:v>Agosto</c:v>
                </c:pt>
                <c:pt idx="8">
                  <c:v>Septiembre</c:v>
                </c:pt>
                <c:pt idx="9">
                  <c:v>Octubre</c:v>
                </c:pt>
                <c:pt idx="10">
                  <c:v>Noviembre</c:v>
                </c:pt>
                <c:pt idx="11">
                  <c:v>Diciembre</c:v>
                </c:pt>
              </c:strCache>
            </c:strRef>
          </c:cat>
          <c:val>
            <c:numRef>
              <c:f>'2'!$B$10:$M$10</c:f>
              <c:numCache>
                <c:formatCode>General</c:formatCode>
                <c:ptCount val="12"/>
                <c:pt idx="0">
                  <c:v>60</c:v>
                </c:pt>
                <c:pt idx="1">
                  <c:v>110</c:v>
                </c:pt>
                <c:pt idx="2">
                  <c:v>81</c:v>
                </c:pt>
                <c:pt idx="3">
                  <c:v>62</c:v>
                </c:pt>
                <c:pt idx="4">
                  <c:v>57</c:v>
                </c:pt>
                <c:pt idx="5">
                  <c:v>33</c:v>
                </c:pt>
                <c:pt idx="6">
                  <c:v>77</c:v>
                </c:pt>
                <c:pt idx="7">
                  <c:v>38</c:v>
                </c:pt>
                <c:pt idx="8">
                  <c:v>48</c:v>
                </c:pt>
                <c:pt idx="9">
                  <c:v>50</c:v>
                </c:pt>
                <c:pt idx="10">
                  <c:v>51</c:v>
                </c:pt>
                <c:pt idx="11">
                  <c:v>81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7E42-4E28-A0AE-9214FDEAFFB6}"/>
            </c:ext>
          </c:extLst>
        </c:ser>
        <c:ser>
          <c:idx val="3"/>
          <c:order val="3"/>
          <c:tx>
            <c:strRef>
              <c:f>'2'!$A$11</c:f>
              <c:strCache>
                <c:ptCount val="1"/>
                <c:pt idx="0">
                  <c:v>Hospital Illapel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cat>
            <c:strRef>
              <c:f>'2'!$B$7:$M$7</c:f>
              <c:strCache>
                <c:ptCount val="12"/>
                <c:pt idx="0">
                  <c:v>Enero</c:v>
                </c:pt>
                <c:pt idx="1">
                  <c:v>Febrero</c:v>
                </c:pt>
                <c:pt idx="2">
                  <c:v>Marzo</c:v>
                </c:pt>
                <c:pt idx="3">
                  <c:v>Abril</c:v>
                </c:pt>
                <c:pt idx="4">
                  <c:v>Mayo</c:v>
                </c:pt>
                <c:pt idx="5">
                  <c:v>Junio</c:v>
                </c:pt>
                <c:pt idx="6">
                  <c:v>Julio</c:v>
                </c:pt>
                <c:pt idx="7">
                  <c:v>Agosto</c:v>
                </c:pt>
                <c:pt idx="8">
                  <c:v>Septiembre</c:v>
                </c:pt>
                <c:pt idx="9">
                  <c:v>Octubre</c:v>
                </c:pt>
                <c:pt idx="10">
                  <c:v>Noviembre</c:v>
                </c:pt>
                <c:pt idx="11">
                  <c:v>Diciembre</c:v>
                </c:pt>
              </c:strCache>
            </c:strRef>
          </c:cat>
          <c:val>
            <c:numRef>
              <c:f>'2'!$B$11:$M$11</c:f>
              <c:numCache>
                <c:formatCode>General</c:formatCode>
                <c:ptCount val="1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8</c:v>
                </c:pt>
                <c:pt idx="4">
                  <c:v>16</c:v>
                </c:pt>
                <c:pt idx="5">
                  <c:v>19</c:v>
                </c:pt>
                <c:pt idx="6">
                  <c:v>21</c:v>
                </c:pt>
                <c:pt idx="7">
                  <c:v>1</c:v>
                </c:pt>
                <c:pt idx="8">
                  <c:v>4</c:v>
                </c:pt>
                <c:pt idx="9">
                  <c:v>3</c:v>
                </c:pt>
                <c:pt idx="10">
                  <c:v>5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7E42-4E28-A0AE-9214FDEAFFB6}"/>
            </c:ext>
          </c:extLst>
        </c:ser>
        <c:ser>
          <c:idx val="4"/>
          <c:order val="4"/>
          <c:tx>
            <c:strRef>
              <c:f>'2'!$A$12</c:f>
              <c:strCache>
                <c:ptCount val="1"/>
                <c:pt idx="0">
                  <c:v>Hospitales baja complejidad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cat>
            <c:strRef>
              <c:f>'2'!$B$7:$M$7</c:f>
              <c:strCache>
                <c:ptCount val="12"/>
                <c:pt idx="0">
                  <c:v>Enero</c:v>
                </c:pt>
                <c:pt idx="1">
                  <c:v>Febrero</c:v>
                </c:pt>
                <c:pt idx="2">
                  <c:v>Marzo</c:v>
                </c:pt>
                <c:pt idx="3">
                  <c:v>Abril</c:v>
                </c:pt>
                <c:pt idx="4">
                  <c:v>Mayo</c:v>
                </c:pt>
                <c:pt idx="5">
                  <c:v>Junio</c:v>
                </c:pt>
                <c:pt idx="6">
                  <c:v>Julio</c:v>
                </c:pt>
                <c:pt idx="7">
                  <c:v>Agosto</c:v>
                </c:pt>
                <c:pt idx="8">
                  <c:v>Septiembre</c:v>
                </c:pt>
                <c:pt idx="9">
                  <c:v>Octubre</c:v>
                </c:pt>
                <c:pt idx="10">
                  <c:v>Noviembre</c:v>
                </c:pt>
                <c:pt idx="11">
                  <c:v>Diciembre</c:v>
                </c:pt>
              </c:strCache>
            </c:strRef>
          </c:cat>
          <c:val>
            <c:numRef>
              <c:f>'2'!$B$12:$M$12</c:f>
              <c:numCache>
                <c:formatCode>General</c:formatCode>
                <c:ptCount val="12"/>
                <c:pt idx="0">
                  <c:v>19</c:v>
                </c:pt>
                <c:pt idx="1">
                  <c:v>25</c:v>
                </c:pt>
                <c:pt idx="2">
                  <c:v>18</c:v>
                </c:pt>
                <c:pt idx="3">
                  <c:v>30</c:v>
                </c:pt>
                <c:pt idx="4">
                  <c:v>9</c:v>
                </c:pt>
                <c:pt idx="5">
                  <c:v>10</c:v>
                </c:pt>
                <c:pt idx="6">
                  <c:v>24</c:v>
                </c:pt>
                <c:pt idx="7">
                  <c:v>33</c:v>
                </c:pt>
                <c:pt idx="8">
                  <c:v>38</c:v>
                </c:pt>
                <c:pt idx="9">
                  <c:v>23</c:v>
                </c:pt>
                <c:pt idx="10">
                  <c:v>26</c:v>
                </c:pt>
                <c:pt idx="11">
                  <c:v>11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7E42-4E28-A0AE-9214FDEAFFB6}"/>
            </c:ext>
          </c:extLst>
        </c:ser>
        <c:ser>
          <c:idx val="5"/>
          <c:order val="5"/>
          <c:tx>
            <c:strRef>
              <c:f>'2'!$A$13</c:f>
              <c:strCache>
                <c:ptCount val="1"/>
                <c:pt idx="0">
                  <c:v>APS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cat>
            <c:strRef>
              <c:f>'2'!$B$7:$M$7</c:f>
              <c:strCache>
                <c:ptCount val="12"/>
                <c:pt idx="0">
                  <c:v>Enero</c:v>
                </c:pt>
                <c:pt idx="1">
                  <c:v>Febrero</c:v>
                </c:pt>
                <c:pt idx="2">
                  <c:v>Marzo</c:v>
                </c:pt>
                <c:pt idx="3">
                  <c:v>Abril</c:v>
                </c:pt>
                <c:pt idx="4">
                  <c:v>Mayo</c:v>
                </c:pt>
                <c:pt idx="5">
                  <c:v>Junio</c:v>
                </c:pt>
                <c:pt idx="6">
                  <c:v>Julio</c:v>
                </c:pt>
                <c:pt idx="7">
                  <c:v>Agosto</c:v>
                </c:pt>
                <c:pt idx="8">
                  <c:v>Septiembre</c:v>
                </c:pt>
                <c:pt idx="9">
                  <c:v>Octubre</c:v>
                </c:pt>
                <c:pt idx="10">
                  <c:v>Noviembre</c:v>
                </c:pt>
                <c:pt idx="11">
                  <c:v>Diciembre</c:v>
                </c:pt>
              </c:strCache>
            </c:strRef>
          </c:cat>
          <c:val>
            <c:numRef>
              <c:f>'2'!$B$13:$M$13</c:f>
              <c:numCache>
                <c:formatCode>General</c:formatCode>
                <c:ptCount val="12"/>
                <c:pt idx="0">
                  <c:v>62</c:v>
                </c:pt>
                <c:pt idx="1">
                  <c:v>90</c:v>
                </c:pt>
                <c:pt idx="2">
                  <c:v>58</c:v>
                </c:pt>
                <c:pt idx="3">
                  <c:v>147</c:v>
                </c:pt>
                <c:pt idx="4">
                  <c:v>66</c:v>
                </c:pt>
                <c:pt idx="5">
                  <c:v>80</c:v>
                </c:pt>
                <c:pt idx="6">
                  <c:v>63</c:v>
                </c:pt>
                <c:pt idx="7">
                  <c:v>99</c:v>
                </c:pt>
                <c:pt idx="8">
                  <c:v>76</c:v>
                </c:pt>
                <c:pt idx="9">
                  <c:v>52</c:v>
                </c:pt>
                <c:pt idx="10">
                  <c:v>56</c:v>
                </c:pt>
                <c:pt idx="11">
                  <c:v>42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7E42-4E28-A0AE-9214FDEAFFB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60636744"/>
        <c:axId val="660642320"/>
      </c:areaChart>
      <c:catAx>
        <c:axId val="66063674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660642320"/>
        <c:crosses val="autoZero"/>
        <c:auto val="1"/>
        <c:lblAlgn val="ctr"/>
        <c:lblOffset val="100"/>
        <c:noMultiLvlLbl val="0"/>
      </c:catAx>
      <c:valAx>
        <c:axId val="6606423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660636744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67674965602915349"/>
          <c:y val="7.7057240185402359E-2"/>
          <c:w val="0.27234594102816295"/>
          <c:h val="0.86400561183969171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L"/>
        </a:p>
      </c:txPr>
    </c:legend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L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areaChart>
        <c:grouping val="stacked"/>
        <c:varyColors val="0"/>
        <c:ser>
          <c:idx val="0"/>
          <c:order val="0"/>
          <c:tx>
            <c:strRef>
              <c:f>'2'!$A$20</c:f>
              <c:strCache>
                <c:ptCount val="1"/>
                <c:pt idx="0">
                  <c:v>Hospital la Serena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cat>
            <c:strRef>
              <c:f>'2'!$B$19:$F$19</c:f>
              <c:strCache>
                <c:ptCount val="5"/>
                <c:pt idx="0">
                  <c:v>Enero</c:v>
                </c:pt>
                <c:pt idx="1">
                  <c:v>Febrero</c:v>
                </c:pt>
                <c:pt idx="2">
                  <c:v>Marzo</c:v>
                </c:pt>
                <c:pt idx="3">
                  <c:v>Abril</c:v>
                </c:pt>
                <c:pt idx="4">
                  <c:v>Mayo</c:v>
                </c:pt>
              </c:strCache>
            </c:strRef>
          </c:cat>
          <c:val>
            <c:numRef>
              <c:f>'2'!$B$20:$F$20</c:f>
              <c:numCache>
                <c:formatCode>General</c:formatCode>
                <c:ptCount val="5"/>
                <c:pt idx="0">
                  <c:v>527</c:v>
                </c:pt>
                <c:pt idx="1">
                  <c:v>988</c:v>
                </c:pt>
                <c:pt idx="2">
                  <c:v>596</c:v>
                </c:pt>
                <c:pt idx="3">
                  <c:v>605</c:v>
                </c:pt>
                <c:pt idx="4">
                  <c:v>660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CE2-42F5-9085-6E5EF5CFD8EC}"/>
            </c:ext>
          </c:extLst>
        </c:ser>
        <c:ser>
          <c:idx val="1"/>
          <c:order val="1"/>
          <c:tx>
            <c:strRef>
              <c:f>'2'!$A$21</c:f>
              <c:strCache>
                <c:ptCount val="1"/>
                <c:pt idx="0">
                  <c:v>Hospital Coquimbo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cat>
            <c:strRef>
              <c:f>'2'!$B$19:$F$19</c:f>
              <c:strCache>
                <c:ptCount val="5"/>
                <c:pt idx="0">
                  <c:v>Enero</c:v>
                </c:pt>
                <c:pt idx="1">
                  <c:v>Febrero</c:v>
                </c:pt>
                <c:pt idx="2">
                  <c:v>Marzo</c:v>
                </c:pt>
                <c:pt idx="3">
                  <c:v>Abril</c:v>
                </c:pt>
                <c:pt idx="4">
                  <c:v>Mayo</c:v>
                </c:pt>
              </c:strCache>
            </c:strRef>
          </c:cat>
          <c:val>
            <c:numRef>
              <c:f>'2'!$B$21:$F$21</c:f>
              <c:numCache>
                <c:formatCode>General</c:formatCode>
                <c:ptCount val="5"/>
                <c:pt idx="0">
                  <c:v>0</c:v>
                </c:pt>
                <c:pt idx="1">
                  <c:v>31</c:v>
                </c:pt>
                <c:pt idx="2">
                  <c:v>35</c:v>
                </c:pt>
                <c:pt idx="3">
                  <c:v>28</c:v>
                </c:pt>
                <c:pt idx="4">
                  <c:v>47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0CE2-42F5-9085-6E5EF5CFD8EC}"/>
            </c:ext>
          </c:extLst>
        </c:ser>
        <c:ser>
          <c:idx val="2"/>
          <c:order val="2"/>
          <c:tx>
            <c:strRef>
              <c:f>'2'!$A$22</c:f>
              <c:strCache>
                <c:ptCount val="1"/>
                <c:pt idx="0">
                  <c:v>Hospital Ovalle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cat>
            <c:strRef>
              <c:f>'2'!$B$19:$F$19</c:f>
              <c:strCache>
                <c:ptCount val="5"/>
                <c:pt idx="0">
                  <c:v>Enero</c:v>
                </c:pt>
                <c:pt idx="1">
                  <c:v>Febrero</c:v>
                </c:pt>
                <c:pt idx="2">
                  <c:v>Marzo</c:v>
                </c:pt>
                <c:pt idx="3">
                  <c:v>Abril</c:v>
                </c:pt>
                <c:pt idx="4">
                  <c:v>Mayo</c:v>
                </c:pt>
              </c:strCache>
            </c:strRef>
          </c:cat>
          <c:val>
            <c:numRef>
              <c:f>'2'!$B$22:$F$22</c:f>
              <c:numCache>
                <c:formatCode>General</c:formatCode>
                <c:ptCount val="5"/>
                <c:pt idx="0">
                  <c:v>61</c:v>
                </c:pt>
                <c:pt idx="1">
                  <c:v>165</c:v>
                </c:pt>
                <c:pt idx="2">
                  <c:v>65</c:v>
                </c:pt>
                <c:pt idx="3">
                  <c:v>40</c:v>
                </c:pt>
                <c:pt idx="4">
                  <c:v>51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0CE2-42F5-9085-6E5EF5CFD8EC}"/>
            </c:ext>
          </c:extLst>
        </c:ser>
        <c:ser>
          <c:idx val="3"/>
          <c:order val="3"/>
          <c:tx>
            <c:strRef>
              <c:f>'2'!$A$23</c:f>
              <c:strCache>
                <c:ptCount val="1"/>
                <c:pt idx="0">
                  <c:v>Hospital Illapel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cat>
            <c:strRef>
              <c:f>'2'!$B$19:$F$19</c:f>
              <c:strCache>
                <c:ptCount val="5"/>
                <c:pt idx="0">
                  <c:v>Enero</c:v>
                </c:pt>
                <c:pt idx="1">
                  <c:v>Febrero</c:v>
                </c:pt>
                <c:pt idx="2">
                  <c:v>Marzo</c:v>
                </c:pt>
                <c:pt idx="3">
                  <c:v>Abril</c:v>
                </c:pt>
                <c:pt idx="4">
                  <c:v>Mayo</c:v>
                </c:pt>
              </c:strCache>
            </c:strRef>
          </c:cat>
          <c:val>
            <c:numRef>
              <c:f>'2'!$B$23:$F$23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3">
                  <c:v>1</c:v>
                </c:pt>
                <c:pt idx="4">
                  <c:v>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0CE2-42F5-9085-6E5EF5CFD8EC}"/>
            </c:ext>
          </c:extLst>
        </c:ser>
        <c:ser>
          <c:idx val="4"/>
          <c:order val="4"/>
          <c:tx>
            <c:strRef>
              <c:f>'2'!$A$24</c:f>
              <c:strCache>
                <c:ptCount val="1"/>
                <c:pt idx="0">
                  <c:v>Hospitales baja complejidad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cat>
            <c:strRef>
              <c:f>'2'!$B$19:$F$19</c:f>
              <c:strCache>
                <c:ptCount val="5"/>
                <c:pt idx="0">
                  <c:v>Enero</c:v>
                </c:pt>
                <c:pt idx="1">
                  <c:v>Febrero</c:v>
                </c:pt>
                <c:pt idx="2">
                  <c:v>Marzo</c:v>
                </c:pt>
                <c:pt idx="3">
                  <c:v>Abril</c:v>
                </c:pt>
                <c:pt idx="4">
                  <c:v>Mayo</c:v>
                </c:pt>
              </c:strCache>
            </c:strRef>
          </c:cat>
          <c:val>
            <c:numRef>
              <c:f>'2'!$B$24:$F$24</c:f>
              <c:numCache>
                <c:formatCode>General</c:formatCode>
                <c:ptCount val="5"/>
                <c:pt idx="0">
                  <c:v>11</c:v>
                </c:pt>
                <c:pt idx="1">
                  <c:v>35</c:v>
                </c:pt>
                <c:pt idx="2">
                  <c:v>20</c:v>
                </c:pt>
                <c:pt idx="3">
                  <c:v>12</c:v>
                </c:pt>
                <c:pt idx="4">
                  <c:v>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0CE2-42F5-9085-6E5EF5CFD8EC}"/>
            </c:ext>
          </c:extLst>
        </c:ser>
        <c:ser>
          <c:idx val="5"/>
          <c:order val="5"/>
          <c:tx>
            <c:strRef>
              <c:f>'2'!$A$25</c:f>
              <c:strCache>
                <c:ptCount val="1"/>
                <c:pt idx="0">
                  <c:v>APS</c:v>
                </c:pt>
              </c:strCache>
            </c:strRef>
          </c:tx>
          <c:spPr>
            <a:solidFill>
              <a:schemeClr val="accent6"/>
            </a:solidFill>
            <a:ln w="25400">
              <a:noFill/>
            </a:ln>
            <a:effectLst/>
          </c:spPr>
          <c:cat>
            <c:strRef>
              <c:f>'2'!$B$19:$F$19</c:f>
              <c:strCache>
                <c:ptCount val="5"/>
                <c:pt idx="0">
                  <c:v>Enero</c:v>
                </c:pt>
                <c:pt idx="1">
                  <c:v>Febrero</c:v>
                </c:pt>
                <c:pt idx="2">
                  <c:v>Marzo</c:v>
                </c:pt>
                <c:pt idx="3">
                  <c:v>Abril</c:v>
                </c:pt>
                <c:pt idx="4">
                  <c:v>Mayo</c:v>
                </c:pt>
              </c:strCache>
            </c:strRef>
          </c:cat>
          <c:val>
            <c:numRef>
              <c:f>'2'!$B$25:$F$25</c:f>
              <c:numCache>
                <c:formatCode>General</c:formatCode>
                <c:ptCount val="5"/>
                <c:pt idx="0">
                  <c:v>34</c:v>
                </c:pt>
                <c:pt idx="1">
                  <c:v>133</c:v>
                </c:pt>
                <c:pt idx="2">
                  <c:v>88</c:v>
                </c:pt>
                <c:pt idx="3">
                  <c:v>99</c:v>
                </c:pt>
                <c:pt idx="4">
                  <c:v>78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0CE2-42F5-9085-6E5EF5CFD8E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07313080"/>
        <c:axId val="507314064"/>
      </c:areaChart>
      <c:catAx>
        <c:axId val="50731308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507314064"/>
        <c:crosses val="autoZero"/>
        <c:auto val="1"/>
        <c:lblAlgn val="ctr"/>
        <c:lblOffset val="100"/>
        <c:noMultiLvlLbl val="0"/>
      </c:catAx>
      <c:valAx>
        <c:axId val="5073140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507313080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L"/>
        </a:p>
      </c:txPr>
    </c:legend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L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Hoja1!$Z$8</c:f>
              <c:strCache>
                <c:ptCount val="1"/>
                <c:pt idx="0">
                  <c:v>egresos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Hoja1!$Y$10:$Y$14</c:f>
              <c:strCache>
                <c:ptCount val="5"/>
                <c:pt idx="0">
                  <c:v>HOSPITAL LA SERENA</c:v>
                </c:pt>
                <c:pt idx="1">
                  <c:v>HOSPITAL DE COQUIMBO</c:v>
                </c:pt>
                <c:pt idx="2">
                  <c:v>HOSPITAL DE OVALLE</c:v>
                </c:pt>
                <c:pt idx="3">
                  <c:v>HOSPITAL DE ILLAPEL</c:v>
                </c:pt>
                <c:pt idx="4">
                  <c:v>HOSPITAL DE LOS VILOS</c:v>
                </c:pt>
              </c:strCache>
            </c:strRef>
          </c:cat>
          <c:val>
            <c:numRef>
              <c:f>Hoja1!$Z$10:$Z$14</c:f>
              <c:numCache>
                <c:formatCode>General</c:formatCode>
                <c:ptCount val="5"/>
                <c:pt idx="0">
                  <c:v>255</c:v>
                </c:pt>
                <c:pt idx="1">
                  <c:v>789</c:v>
                </c:pt>
                <c:pt idx="2">
                  <c:v>414</c:v>
                </c:pt>
                <c:pt idx="3">
                  <c:v>190</c:v>
                </c:pt>
                <c:pt idx="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678-4C0C-A645-C288112D90A0}"/>
            </c:ext>
          </c:extLst>
        </c:ser>
        <c:ser>
          <c:idx val="1"/>
          <c:order val="1"/>
          <c:tx>
            <c:strRef>
              <c:f>Hoja1!$AA$8</c:f>
              <c:strCache>
                <c:ptCount val="1"/>
                <c:pt idx="0">
                  <c:v>Pendientes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Hoja1!$Y$10:$Y$14</c:f>
              <c:strCache>
                <c:ptCount val="5"/>
                <c:pt idx="0">
                  <c:v>HOSPITAL LA SERENA</c:v>
                </c:pt>
                <c:pt idx="1">
                  <c:v>HOSPITAL DE COQUIMBO</c:v>
                </c:pt>
                <c:pt idx="2">
                  <c:v>HOSPITAL DE OVALLE</c:v>
                </c:pt>
                <c:pt idx="3">
                  <c:v>HOSPITAL DE ILLAPEL</c:v>
                </c:pt>
                <c:pt idx="4">
                  <c:v>HOSPITAL DE LOS VILOS</c:v>
                </c:pt>
              </c:strCache>
            </c:strRef>
          </c:cat>
          <c:val>
            <c:numRef>
              <c:f>Hoja1!$AA$10:$AA$14</c:f>
              <c:numCache>
                <c:formatCode>General</c:formatCode>
                <c:ptCount val="5"/>
                <c:pt idx="0">
                  <c:v>124</c:v>
                </c:pt>
                <c:pt idx="1">
                  <c:v>118</c:v>
                </c:pt>
                <c:pt idx="2">
                  <c:v>-47</c:v>
                </c:pt>
                <c:pt idx="3">
                  <c:v>-79</c:v>
                </c:pt>
                <c:pt idx="4">
                  <c:v>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1678-4C0C-A645-C288112D90A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493214376"/>
        <c:axId val="493221592"/>
      </c:barChart>
      <c:catAx>
        <c:axId val="4932143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493221592"/>
        <c:crosses val="autoZero"/>
        <c:auto val="1"/>
        <c:lblAlgn val="ctr"/>
        <c:lblOffset val="100"/>
        <c:noMultiLvlLbl val="0"/>
      </c:catAx>
      <c:valAx>
        <c:axId val="4932215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49321437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L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L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7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7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3.xml"/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61043</xdr:colOff>
      <xdr:row>11</xdr:row>
      <xdr:rowOff>66808</xdr:rowOff>
    </xdr:from>
    <xdr:to>
      <xdr:col>12</xdr:col>
      <xdr:colOff>707571</xdr:colOff>
      <xdr:row>25</xdr:row>
      <xdr:rowOff>113241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26E7433D-5DA9-4C89-B377-6BFF8E6739A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35719</xdr:colOff>
      <xdr:row>0</xdr:row>
      <xdr:rowOff>166687</xdr:rowOff>
    </xdr:from>
    <xdr:to>
      <xdr:col>19</xdr:col>
      <xdr:colOff>642937</xdr:colOff>
      <xdr:row>14</xdr:row>
      <xdr:rowOff>71437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D8538CD0-A5DF-4DBD-B1E2-36E96621ED2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13</xdr:col>
      <xdr:colOff>57149</xdr:colOff>
      <xdr:row>15</xdr:row>
      <xdr:rowOff>76200</xdr:rowOff>
    </xdr:from>
    <xdr:to>
      <xdr:col>19</xdr:col>
      <xdr:colOff>702468</xdr:colOff>
      <xdr:row>28</xdr:row>
      <xdr:rowOff>90488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9D7413CD-E554-4ECF-9AAC-35424479CCF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387803</xdr:colOff>
      <xdr:row>15</xdr:row>
      <xdr:rowOff>97972</xdr:rowOff>
    </xdr:from>
    <xdr:to>
      <xdr:col>20</xdr:col>
      <xdr:colOff>945696</xdr:colOff>
      <xdr:row>31</xdr:row>
      <xdr:rowOff>146957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922FEE93-947A-4924-94A4-DE049FB7D12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5E0033-5D9F-45AB-AE50-7B478C00D288}">
  <dimension ref="A2:B12"/>
  <sheetViews>
    <sheetView workbookViewId="0">
      <selection activeCell="F4" sqref="F4"/>
    </sheetView>
  </sheetViews>
  <sheetFormatPr baseColWidth="10" defaultRowHeight="15" x14ac:dyDescent="0.25"/>
  <cols>
    <col min="1" max="1" width="11.42578125" style="303"/>
    <col min="2" max="2" width="29" customWidth="1"/>
  </cols>
  <sheetData>
    <row r="2" spans="1:2" x14ac:dyDescent="0.25">
      <c r="A2" s="436" t="s">
        <v>268</v>
      </c>
      <c r="B2" s="437" t="s">
        <v>269</v>
      </c>
    </row>
    <row r="3" spans="1:2" x14ac:dyDescent="0.25">
      <c r="A3" s="436" t="s">
        <v>272</v>
      </c>
      <c r="B3" s="437" t="s">
        <v>270</v>
      </c>
    </row>
    <row r="4" spans="1:2" x14ac:dyDescent="0.25">
      <c r="A4" s="436" t="s">
        <v>273</v>
      </c>
      <c r="B4" s="437" t="s">
        <v>271</v>
      </c>
    </row>
    <row r="6" spans="1:2" x14ac:dyDescent="0.25">
      <c r="A6" s="303" t="s">
        <v>65</v>
      </c>
    </row>
    <row r="7" spans="1:2" x14ac:dyDescent="0.25">
      <c r="A7" s="438" t="s">
        <v>274</v>
      </c>
      <c r="B7" s="309" t="s">
        <v>275</v>
      </c>
    </row>
    <row r="8" spans="1:2" x14ac:dyDescent="0.25">
      <c r="A8" s="438" t="s">
        <v>278</v>
      </c>
      <c r="B8" s="309" t="s">
        <v>276</v>
      </c>
    </row>
    <row r="9" spans="1:2" x14ac:dyDescent="0.25">
      <c r="A9" s="439" t="s">
        <v>277</v>
      </c>
      <c r="B9" s="266" t="s">
        <v>275</v>
      </c>
    </row>
    <row r="10" spans="1:2" x14ac:dyDescent="0.25">
      <c r="A10" s="439" t="s">
        <v>279</v>
      </c>
      <c r="B10" s="266" t="s">
        <v>276</v>
      </c>
    </row>
    <row r="11" spans="1:2" x14ac:dyDescent="0.25">
      <c r="A11" s="440" t="s">
        <v>280</v>
      </c>
      <c r="B11" s="441" t="s">
        <v>275</v>
      </c>
    </row>
    <row r="12" spans="1:2" x14ac:dyDescent="0.25">
      <c r="A12" s="440" t="s">
        <v>281</v>
      </c>
      <c r="B12" s="441" t="s">
        <v>276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F4C3C1-FA29-4E34-82A0-F3535CA822C1}">
  <sheetPr>
    <tabColor rgb="FFFFFF00"/>
  </sheetPr>
  <dimension ref="A1:M32"/>
  <sheetViews>
    <sheetView zoomScale="70" zoomScaleNormal="70" workbookViewId="0">
      <selection activeCell="O18" sqref="O18"/>
    </sheetView>
  </sheetViews>
  <sheetFormatPr baseColWidth="10" defaultRowHeight="15" x14ac:dyDescent="0.25"/>
  <sheetData>
    <row r="1" spans="1:13" x14ac:dyDescent="0.25">
      <c r="A1" s="27" t="s">
        <v>39</v>
      </c>
    </row>
    <row r="2" spans="1:13" x14ac:dyDescent="0.25">
      <c r="A2" s="27" t="s">
        <v>40</v>
      </c>
    </row>
    <row r="3" spans="1:13" x14ac:dyDescent="0.25">
      <c r="A3" s="27" t="s">
        <v>41</v>
      </c>
    </row>
    <row r="4" spans="1:13" x14ac:dyDescent="0.25">
      <c r="A4" s="27" t="s">
        <v>42</v>
      </c>
    </row>
    <row r="6" spans="1:13" ht="21" x14ac:dyDescent="0.35">
      <c r="B6" s="304" t="s">
        <v>282</v>
      </c>
      <c r="C6" s="304"/>
      <c r="D6" s="304"/>
      <c r="E6" s="304"/>
      <c r="F6" s="304"/>
      <c r="G6" s="304"/>
      <c r="H6" s="304"/>
      <c r="I6" s="304"/>
      <c r="J6" s="304"/>
      <c r="K6" s="304"/>
      <c r="L6" s="304"/>
    </row>
    <row r="7" spans="1:13" x14ac:dyDescent="0.25">
      <c r="A7" s="86"/>
    </row>
    <row r="8" spans="1:13" ht="22.5" x14ac:dyDescent="0.25">
      <c r="A8" s="87" t="s">
        <v>90</v>
      </c>
      <c r="B8" s="88" t="s">
        <v>91</v>
      </c>
      <c r="C8" s="88" t="s">
        <v>92</v>
      </c>
      <c r="D8" s="88" t="s">
        <v>93</v>
      </c>
      <c r="E8" s="88" t="s">
        <v>94</v>
      </c>
      <c r="F8" s="88" t="s">
        <v>95</v>
      </c>
      <c r="G8" s="88" t="s">
        <v>96</v>
      </c>
      <c r="H8" s="88" t="s">
        <v>97</v>
      </c>
      <c r="I8" s="88" t="s">
        <v>98</v>
      </c>
      <c r="J8" s="88" t="s">
        <v>99</v>
      </c>
      <c r="K8" s="88" t="s">
        <v>100</v>
      </c>
      <c r="L8" s="88" t="s">
        <v>101</v>
      </c>
      <c r="M8" s="88" t="s">
        <v>102</v>
      </c>
    </row>
    <row r="9" spans="1:13" x14ac:dyDescent="0.25">
      <c r="A9" s="87"/>
      <c r="B9" s="88" t="s">
        <v>103</v>
      </c>
      <c r="C9" s="88" t="s">
        <v>104</v>
      </c>
      <c r="D9" s="88" t="s">
        <v>105</v>
      </c>
      <c r="E9" s="88" t="s">
        <v>106</v>
      </c>
      <c r="F9" s="88" t="s">
        <v>107</v>
      </c>
      <c r="G9" s="88" t="s">
        <v>108</v>
      </c>
      <c r="H9" s="88" t="s">
        <v>109</v>
      </c>
      <c r="I9" s="88" t="s">
        <v>110</v>
      </c>
      <c r="J9" s="88" t="s">
        <v>111</v>
      </c>
      <c r="K9" s="88" t="s">
        <v>112</v>
      </c>
      <c r="L9" s="88" t="s">
        <v>113</v>
      </c>
      <c r="M9" s="88" t="s">
        <v>114</v>
      </c>
    </row>
    <row r="10" spans="1:13" x14ac:dyDescent="0.25">
      <c r="A10" s="87">
        <v>2017</v>
      </c>
      <c r="B10" s="89">
        <v>1516</v>
      </c>
      <c r="C10" s="89">
        <v>1210</v>
      </c>
      <c r="D10" s="89">
        <v>824</v>
      </c>
      <c r="E10" s="89">
        <v>852</v>
      </c>
      <c r="F10" s="89">
        <v>668</v>
      </c>
      <c r="G10" s="89">
        <v>637</v>
      </c>
      <c r="H10" s="89">
        <v>807</v>
      </c>
      <c r="I10" s="89">
        <v>797</v>
      </c>
      <c r="J10" s="89">
        <v>840</v>
      </c>
      <c r="K10" s="89">
        <v>830</v>
      </c>
      <c r="L10" s="89">
        <v>745</v>
      </c>
      <c r="M10" s="89">
        <v>629</v>
      </c>
    </row>
    <row r="11" spans="1:13" x14ac:dyDescent="0.25">
      <c r="A11" s="87">
        <v>2018</v>
      </c>
      <c r="B11" s="89">
        <v>633</v>
      </c>
      <c r="C11" s="89">
        <v>816</v>
      </c>
      <c r="D11" s="89">
        <v>836</v>
      </c>
      <c r="E11" s="89">
        <v>915</v>
      </c>
      <c r="F11" s="89">
        <v>912</v>
      </c>
      <c r="G11" s="90"/>
      <c r="H11" s="90"/>
    </row>
    <row r="12" spans="1:13" x14ac:dyDescent="0.25">
      <c r="A12" s="90"/>
      <c r="B12" s="90"/>
      <c r="C12" s="90"/>
    </row>
    <row r="13" spans="1:13" x14ac:dyDescent="0.25">
      <c r="A13" s="90"/>
      <c r="B13" s="90"/>
      <c r="C13" s="90"/>
    </row>
    <row r="14" spans="1:13" x14ac:dyDescent="0.25">
      <c r="A14" s="90"/>
      <c r="B14" s="90"/>
      <c r="C14" s="90"/>
      <c r="D14" s="90"/>
      <c r="E14" s="90"/>
      <c r="F14" s="90"/>
      <c r="G14" s="90"/>
      <c r="H14" s="90"/>
    </row>
    <row r="15" spans="1:13" x14ac:dyDescent="0.25">
      <c r="A15" s="90"/>
      <c r="B15" s="90"/>
      <c r="C15" s="90"/>
      <c r="D15" s="90"/>
      <c r="E15" s="90"/>
      <c r="F15" s="90"/>
      <c r="G15" s="90"/>
      <c r="H15" s="90"/>
    </row>
    <row r="16" spans="1:13" x14ac:dyDescent="0.25">
      <c r="A16" s="90"/>
      <c r="B16" s="90"/>
      <c r="C16" s="90"/>
      <c r="D16" s="90"/>
      <c r="E16" s="90"/>
      <c r="F16" s="90"/>
      <c r="G16" s="90"/>
      <c r="H16" s="90"/>
    </row>
    <row r="17" spans="1:8" x14ac:dyDescent="0.25">
      <c r="A17" s="90"/>
      <c r="B17" s="90"/>
      <c r="C17" s="90"/>
      <c r="D17" s="90"/>
      <c r="E17" s="90"/>
      <c r="F17" s="90"/>
      <c r="G17" s="90"/>
      <c r="H17" s="90"/>
    </row>
    <row r="18" spans="1:8" x14ac:dyDescent="0.25">
      <c r="A18" s="90"/>
      <c r="B18" s="90"/>
      <c r="C18" s="90"/>
      <c r="D18" s="90"/>
      <c r="E18" s="90"/>
      <c r="F18" s="90"/>
      <c r="G18" s="90"/>
      <c r="H18" s="90"/>
    </row>
    <row r="19" spans="1:8" x14ac:dyDescent="0.25">
      <c r="A19" s="90"/>
      <c r="B19" s="90"/>
      <c r="C19" s="90"/>
      <c r="D19" s="90"/>
      <c r="E19" s="90"/>
      <c r="F19" s="90"/>
      <c r="G19" s="90"/>
      <c r="H19" s="90"/>
    </row>
    <row r="20" spans="1:8" x14ac:dyDescent="0.25">
      <c r="A20" s="90"/>
      <c r="B20" s="90"/>
      <c r="C20" s="90"/>
      <c r="D20" s="90"/>
      <c r="E20" s="90"/>
      <c r="F20" s="90"/>
      <c r="G20" s="90"/>
      <c r="H20" s="90"/>
    </row>
    <row r="21" spans="1:8" x14ac:dyDescent="0.25">
      <c r="A21" s="90"/>
      <c r="B21" s="90"/>
      <c r="C21" s="90"/>
      <c r="D21" s="90"/>
      <c r="E21" s="90"/>
      <c r="F21" s="90"/>
      <c r="G21" s="90"/>
      <c r="H21" s="90"/>
    </row>
    <row r="22" spans="1:8" x14ac:dyDescent="0.25">
      <c r="A22" s="90"/>
      <c r="B22" s="90"/>
      <c r="C22" s="90"/>
      <c r="D22" s="90"/>
      <c r="E22" s="90"/>
      <c r="F22" s="90"/>
      <c r="G22" s="90"/>
      <c r="H22" s="90"/>
    </row>
    <row r="23" spans="1:8" x14ac:dyDescent="0.25">
      <c r="A23" s="90"/>
      <c r="B23" s="90"/>
      <c r="C23" s="90"/>
      <c r="D23" s="90"/>
      <c r="E23" s="90"/>
      <c r="F23" s="90"/>
      <c r="G23" s="90"/>
      <c r="H23" s="90"/>
    </row>
    <row r="24" spans="1:8" x14ac:dyDescent="0.25">
      <c r="A24" s="90"/>
      <c r="B24" s="90"/>
      <c r="C24" s="90"/>
      <c r="D24" s="90"/>
      <c r="E24" s="90"/>
      <c r="F24" s="90"/>
      <c r="G24" s="90"/>
      <c r="H24" s="90"/>
    </row>
    <row r="25" spans="1:8" x14ac:dyDescent="0.25">
      <c r="A25" s="90"/>
      <c r="B25" s="90"/>
      <c r="C25" s="90"/>
      <c r="D25" s="90"/>
      <c r="E25" s="90"/>
      <c r="F25" s="90"/>
      <c r="G25" s="90"/>
      <c r="H25" s="90"/>
    </row>
    <row r="26" spans="1:8" x14ac:dyDescent="0.25">
      <c r="A26" s="90"/>
      <c r="B26" s="90"/>
      <c r="C26" s="90"/>
      <c r="D26" s="90"/>
      <c r="E26" s="90"/>
      <c r="F26" s="90"/>
      <c r="G26" s="90"/>
      <c r="H26" s="90"/>
    </row>
    <row r="27" spans="1:8" x14ac:dyDescent="0.25">
      <c r="A27" s="90"/>
      <c r="B27" s="90"/>
      <c r="C27" s="90"/>
      <c r="D27" s="90"/>
      <c r="E27" s="90"/>
      <c r="F27" s="90"/>
      <c r="G27" s="90"/>
      <c r="H27" s="90"/>
    </row>
    <row r="28" spans="1:8" x14ac:dyDescent="0.25">
      <c r="A28" s="90"/>
      <c r="B28" s="90"/>
      <c r="C28" s="90"/>
      <c r="D28" s="90"/>
      <c r="E28" s="90"/>
      <c r="F28" s="90"/>
      <c r="G28" s="90"/>
      <c r="H28" s="90"/>
    </row>
    <row r="29" spans="1:8" x14ac:dyDescent="0.25">
      <c r="A29" s="90"/>
      <c r="B29" s="90"/>
      <c r="C29" s="90"/>
      <c r="D29" s="90"/>
      <c r="E29" s="90"/>
      <c r="F29" s="90"/>
      <c r="G29" s="90"/>
      <c r="H29" s="90"/>
    </row>
    <row r="30" spans="1:8" x14ac:dyDescent="0.25">
      <c r="A30" s="90"/>
      <c r="B30" s="90"/>
      <c r="C30" s="90"/>
      <c r="D30" s="90"/>
      <c r="E30" s="90"/>
      <c r="F30" s="90"/>
      <c r="G30" s="90"/>
      <c r="H30" s="90"/>
    </row>
    <row r="31" spans="1:8" x14ac:dyDescent="0.25">
      <c r="E31" s="90"/>
      <c r="F31" s="90"/>
      <c r="G31" s="90"/>
      <c r="H31" s="90"/>
    </row>
    <row r="32" spans="1:8" x14ac:dyDescent="0.25">
      <c r="E32" s="90"/>
      <c r="F32" s="90"/>
      <c r="G32" s="90"/>
      <c r="H32" s="90"/>
    </row>
  </sheetData>
  <mergeCells count="1">
    <mergeCell ref="B6:L6"/>
  </mergeCells>
  <pageMargins left="0.7" right="0.7" top="0.75" bottom="0.75" header="0.3" footer="0.3"/>
  <pageSetup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2056D0-6ECC-4878-9091-CDD1EA373D7F}">
  <sheetPr>
    <tabColor rgb="FFFFFF00"/>
  </sheetPr>
  <dimension ref="A1:M26"/>
  <sheetViews>
    <sheetView zoomScale="80" zoomScaleNormal="80" workbookViewId="0">
      <selection activeCell="H22" sqref="H22"/>
    </sheetView>
  </sheetViews>
  <sheetFormatPr baseColWidth="10" defaultRowHeight="11.25" x14ac:dyDescent="0.2"/>
  <cols>
    <col min="1" max="1" width="19.85546875" style="94" customWidth="1"/>
    <col min="2" max="16384" width="11.42578125" style="90"/>
  </cols>
  <sheetData>
    <row r="1" spans="1:13" ht="15" x14ac:dyDescent="0.25">
      <c r="A1" s="27" t="s">
        <v>39</v>
      </c>
    </row>
    <row r="2" spans="1:13" ht="15" x14ac:dyDescent="0.25">
      <c r="A2" s="27" t="s">
        <v>40</v>
      </c>
    </row>
    <row r="3" spans="1:13" ht="15" x14ac:dyDescent="0.25">
      <c r="A3" s="27" t="s">
        <v>41</v>
      </c>
    </row>
    <row r="4" spans="1:13" ht="15" x14ac:dyDescent="0.25">
      <c r="A4" s="27" t="s">
        <v>42</v>
      </c>
    </row>
    <row r="6" spans="1:13" ht="22.5" x14ac:dyDescent="0.2">
      <c r="B6" s="91" t="s">
        <v>91</v>
      </c>
      <c r="C6" s="91" t="s">
        <v>92</v>
      </c>
      <c r="D6" s="91" t="s">
        <v>93</v>
      </c>
      <c r="E6" s="91" t="s">
        <v>94</v>
      </c>
      <c r="F6" s="91" t="s">
        <v>95</v>
      </c>
      <c r="G6" s="91" t="s">
        <v>96</v>
      </c>
      <c r="H6" s="91" t="s">
        <v>97</v>
      </c>
      <c r="I6" s="91" t="s">
        <v>98</v>
      </c>
      <c r="J6" s="91" t="s">
        <v>99</v>
      </c>
      <c r="K6" s="91" t="s">
        <v>100</v>
      </c>
      <c r="L6" s="91" t="s">
        <v>101</v>
      </c>
      <c r="M6" s="91" t="s">
        <v>102</v>
      </c>
    </row>
    <row r="7" spans="1:13" x14ac:dyDescent="0.2">
      <c r="A7" s="95" t="s">
        <v>90</v>
      </c>
      <c r="B7" s="91" t="s">
        <v>103</v>
      </c>
      <c r="C7" s="91" t="s">
        <v>104</v>
      </c>
      <c r="D7" s="91" t="s">
        <v>105</v>
      </c>
      <c r="E7" s="91" t="s">
        <v>106</v>
      </c>
      <c r="F7" s="91" t="s">
        <v>107</v>
      </c>
      <c r="G7" s="91" t="s">
        <v>108</v>
      </c>
      <c r="H7" s="91" t="s">
        <v>109</v>
      </c>
      <c r="I7" s="91" t="s">
        <v>110</v>
      </c>
      <c r="J7" s="91" t="s">
        <v>111</v>
      </c>
      <c r="K7" s="91" t="s">
        <v>112</v>
      </c>
      <c r="L7" s="91" t="s">
        <v>113</v>
      </c>
      <c r="M7" s="91" t="s">
        <v>114</v>
      </c>
    </row>
    <row r="8" spans="1:13" x14ac:dyDescent="0.2">
      <c r="A8" s="96" t="s">
        <v>115</v>
      </c>
      <c r="B8" s="92">
        <v>1280</v>
      </c>
      <c r="C8" s="92">
        <v>911</v>
      </c>
      <c r="D8" s="92">
        <v>601</v>
      </c>
      <c r="E8" s="92">
        <v>534</v>
      </c>
      <c r="F8" s="92">
        <v>373</v>
      </c>
      <c r="G8" s="92">
        <v>382</v>
      </c>
      <c r="H8" s="92">
        <v>526</v>
      </c>
      <c r="I8" s="92">
        <v>559</v>
      </c>
      <c r="J8" s="92">
        <v>597</v>
      </c>
      <c r="K8" s="92">
        <v>668</v>
      </c>
      <c r="L8" s="92">
        <v>584</v>
      </c>
      <c r="M8" s="92">
        <v>490</v>
      </c>
    </row>
    <row r="9" spans="1:13" x14ac:dyDescent="0.2">
      <c r="A9" s="96" t="s">
        <v>116</v>
      </c>
      <c r="B9" s="92">
        <v>94</v>
      </c>
      <c r="C9" s="92">
        <v>72</v>
      </c>
      <c r="D9" s="92">
        <v>63</v>
      </c>
      <c r="E9" s="92">
        <v>71</v>
      </c>
      <c r="F9" s="92">
        <v>147</v>
      </c>
      <c r="G9" s="92">
        <v>113</v>
      </c>
      <c r="H9" s="92">
        <v>96</v>
      </c>
      <c r="I9" s="92">
        <v>47</v>
      </c>
      <c r="J9" s="92">
        <v>77</v>
      </c>
      <c r="K9" s="92">
        <v>34</v>
      </c>
      <c r="L9" s="92">
        <v>23</v>
      </c>
      <c r="M9" s="92">
        <v>5</v>
      </c>
    </row>
    <row r="10" spans="1:13" x14ac:dyDescent="0.2">
      <c r="A10" s="96" t="s">
        <v>117</v>
      </c>
      <c r="B10" s="92">
        <v>60</v>
      </c>
      <c r="C10" s="92">
        <v>110</v>
      </c>
      <c r="D10" s="92">
        <v>81</v>
      </c>
      <c r="E10" s="92">
        <v>62</v>
      </c>
      <c r="F10" s="92">
        <v>57</v>
      </c>
      <c r="G10" s="92">
        <v>33</v>
      </c>
      <c r="H10" s="92">
        <v>77</v>
      </c>
      <c r="I10" s="92">
        <v>38</v>
      </c>
      <c r="J10" s="92">
        <v>48</v>
      </c>
      <c r="K10" s="92">
        <v>50</v>
      </c>
      <c r="L10" s="92">
        <v>51</v>
      </c>
      <c r="M10" s="92">
        <v>81</v>
      </c>
    </row>
    <row r="11" spans="1:13" x14ac:dyDescent="0.2">
      <c r="A11" s="96" t="s">
        <v>118</v>
      </c>
      <c r="B11" s="92">
        <v>1</v>
      </c>
      <c r="C11" s="92">
        <v>2</v>
      </c>
      <c r="D11" s="92">
        <v>3</v>
      </c>
      <c r="E11" s="92">
        <v>8</v>
      </c>
      <c r="F11" s="92">
        <v>16</v>
      </c>
      <c r="G11" s="92">
        <v>19</v>
      </c>
      <c r="H11" s="92">
        <v>21</v>
      </c>
      <c r="I11" s="92">
        <v>1</v>
      </c>
      <c r="J11" s="92">
        <v>4</v>
      </c>
      <c r="K11" s="92">
        <v>3</v>
      </c>
      <c r="L11" s="92">
        <v>5</v>
      </c>
      <c r="M11" s="92">
        <v>0</v>
      </c>
    </row>
    <row r="12" spans="1:13" x14ac:dyDescent="0.2">
      <c r="A12" s="96" t="s">
        <v>120</v>
      </c>
      <c r="B12" s="92">
        <f>15+4</f>
        <v>19</v>
      </c>
      <c r="C12" s="92">
        <f>12+7+4+2</f>
        <v>25</v>
      </c>
      <c r="D12" s="92">
        <f>13+2+2+1</f>
        <v>18</v>
      </c>
      <c r="E12" s="92">
        <f>17+6+4+3</f>
        <v>30</v>
      </c>
      <c r="F12" s="92">
        <f>6+1+1+1</f>
        <v>9</v>
      </c>
      <c r="G12" s="92">
        <f>6+3+1</f>
        <v>10</v>
      </c>
      <c r="H12" s="92">
        <f>8+6+5+3+2</f>
        <v>24</v>
      </c>
      <c r="I12" s="92">
        <f>16+15+2</f>
        <v>33</v>
      </c>
      <c r="J12" s="92">
        <f>11+10+6+6+5</f>
        <v>38</v>
      </c>
      <c r="K12" s="92">
        <f>11+5+3+3+1</f>
        <v>23</v>
      </c>
      <c r="L12" s="92">
        <f>13+11+1+1</f>
        <v>26</v>
      </c>
      <c r="M12" s="92">
        <f>8+2+1</f>
        <v>11</v>
      </c>
    </row>
    <row r="13" spans="1:13" x14ac:dyDescent="0.2">
      <c r="A13" s="96" t="s">
        <v>119</v>
      </c>
      <c r="B13" s="92">
        <f t="shared" ref="B13:C13" si="0">B14-(B8+B9+B10+B11+B12)</f>
        <v>62</v>
      </c>
      <c r="C13" s="92">
        <f t="shared" si="0"/>
        <v>90</v>
      </c>
      <c r="D13" s="92">
        <f t="shared" ref="D13:M13" si="1">D14-(D8+D9+D10+D11+D12)</f>
        <v>58</v>
      </c>
      <c r="E13" s="92">
        <f t="shared" si="1"/>
        <v>147</v>
      </c>
      <c r="F13" s="92">
        <f t="shared" si="1"/>
        <v>66</v>
      </c>
      <c r="G13" s="92">
        <f t="shared" si="1"/>
        <v>80</v>
      </c>
      <c r="H13" s="92">
        <f t="shared" si="1"/>
        <v>63</v>
      </c>
      <c r="I13" s="92">
        <f t="shared" si="1"/>
        <v>99</v>
      </c>
      <c r="J13" s="92">
        <f t="shared" si="1"/>
        <v>76</v>
      </c>
      <c r="K13" s="92">
        <f t="shared" si="1"/>
        <v>52</v>
      </c>
      <c r="L13" s="92">
        <f t="shared" si="1"/>
        <v>56</v>
      </c>
      <c r="M13" s="92">
        <f t="shared" si="1"/>
        <v>42</v>
      </c>
    </row>
    <row r="14" spans="1:13" x14ac:dyDescent="0.2">
      <c r="A14" s="98" t="s">
        <v>121</v>
      </c>
      <c r="B14" s="93">
        <v>1516</v>
      </c>
      <c r="C14" s="93">
        <v>1210</v>
      </c>
      <c r="D14" s="93">
        <v>824</v>
      </c>
      <c r="E14" s="93">
        <v>852</v>
      </c>
      <c r="F14" s="93">
        <v>668</v>
      </c>
      <c r="G14" s="93">
        <v>637</v>
      </c>
      <c r="H14" s="93">
        <v>807</v>
      </c>
      <c r="I14" s="93">
        <v>777</v>
      </c>
      <c r="J14" s="93">
        <v>840</v>
      </c>
      <c r="K14" s="93">
        <v>830</v>
      </c>
      <c r="L14" s="93">
        <v>745</v>
      </c>
      <c r="M14" s="93">
        <v>629</v>
      </c>
    </row>
    <row r="15" spans="1:13" x14ac:dyDescent="0.2">
      <c r="A15" s="97"/>
    </row>
    <row r="16" spans="1:13" x14ac:dyDescent="0.2">
      <c r="A16" s="97"/>
    </row>
    <row r="18" spans="1:6" ht="22.5" x14ac:dyDescent="0.2">
      <c r="B18" s="88" t="s">
        <v>122</v>
      </c>
      <c r="C18" s="88" t="s">
        <v>123</v>
      </c>
      <c r="D18" s="88" t="s">
        <v>124</v>
      </c>
      <c r="E18" s="88" t="s">
        <v>125</v>
      </c>
      <c r="F18" s="88" t="s">
        <v>126</v>
      </c>
    </row>
    <row r="19" spans="1:6" x14ac:dyDescent="0.2">
      <c r="A19" s="95" t="s">
        <v>90</v>
      </c>
      <c r="B19" s="91" t="s">
        <v>103</v>
      </c>
      <c r="C19" s="91" t="s">
        <v>104</v>
      </c>
      <c r="D19" s="91" t="s">
        <v>105</v>
      </c>
      <c r="E19" s="91" t="s">
        <v>106</v>
      </c>
      <c r="F19" s="91" t="s">
        <v>107</v>
      </c>
    </row>
    <row r="20" spans="1:6" x14ac:dyDescent="0.2">
      <c r="A20" s="96" t="s">
        <v>115</v>
      </c>
      <c r="B20" s="92">
        <v>527</v>
      </c>
      <c r="C20" s="92">
        <v>988</v>
      </c>
      <c r="D20" s="92">
        <v>596</v>
      </c>
      <c r="E20" s="92">
        <v>605</v>
      </c>
      <c r="F20" s="92">
        <v>660</v>
      </c>
    </row>
    <row r="21" spans="1:6" x14ac:dyDescent="0.2">
      <c r="A21" s="96" t="s">
        <v>116</v>
      </c>
      <c r="B21" s="92">
        <v>0</v>
      </c>
      <c r="C21" s="92">
        <v>31</v>
      </c>
      <c r="D21" s="92">
        <v>35</v>
      </c>
      <c r="E21" s="92">
        <v>28</v>
      </c>
      <c r="F21" s="92">
        <v>47</v>
      </c>
    </row>
    <row r="22" spans="1:6" x14ac:dyDescent="0.2">
      <c r="A22" s="96" t="s">
        <v>117</v>
      </c>
      <c r="B22" s="92">
        <v>61</v>
      </c>
      <c r="C22" s="92">
        <v>165</v>
      </c>
      <c r="D22" s="92">
        <v>65</v>
      </c>
      <c r="E22" s="92">
        <v>40</v>
      </c>
      <c r="F22" s="92">
        <v>51</v>
      </c>
    </row>
    <row r="23" spans="1:6" x14ac:dyDescent="0.2">
      <c r="A23" s="96" t="s">
        <v>118</v>
      </c>
      <c r="B23" s="92">
        <v>0</v>
      </c>
      <c r="C23" s="92">
        <v>0</v>
      </c>
      <c r="D23" s="92"/>
      <c r="E23" s="92">
        <v>1</v>
      </c>
      <c r="F23" s="92">
        <v>4</v>
      </c>
    </row>
    <row r="24" spans="1:6" x14ac:dyDescent="0.2">
      <c r="A24" s="96" t="s">
        <v>120</v>
      </c>
      <c r="B24" s="92">
        <f>6+2+1+1+1</f>
        <v>11</v>
      </c>
      <c r="C24" s="92">
        <f>16+8+7+3+1</f>
        <v>35</v>
      </c>
      <c r="D24" s="92">
        <f>8+8+4</f>
        <v>20</v>
      </c>
      <c r="E24" s="92">
        <f>8+4</f>
        <v>12</v>
      </c>
      <c r="F24" s="92">
        <f>7+7+4+1+1</f>
        <v>20</v>
      </c>
    </row>
    <row r="25" spans="1:6" x14ac:dyDescent="0.2">
      <c r="A25" s="96" t="s">
        <v>119</v>
      </c>
      <c r="B25" s="92">
        <f>B26-(B20+B21+B22+B23+B24)</f>
        <v>34</v>
      </c>
      <c r="C25" s="92">
        <f t="shared" ref="C25:F25" si="2">C26-(C20+C21+C22+C23+C24)</f>
        <v>133</v>
      </c>
      <c r="D25" s="92">
        <f t="shared" si="2"/>
        <v>88</v>
      </c>
      <c r="E25" s="92">
        <f t="shared" si="2"/>
        <v>99</v>
      </c>
      <c r="F25" s="92">
        <f t="shared" si="2"/>
        <v>78</v>
      </c>
    </row>
    <row r="26" spans="1:6" x14ac:dyDescent="0.2">
      <c r="A26" s="99" t="s">
        <v>127</v>
      </c>
      <c r="B26" s="100">
        <v>633</v>
      </c>
      <c r="C26" s="100">
        <v>1352</v>
      </c>
      <c r="D26" s="100">
        <v>804</v>
      </c>
      <c r="E26" s="100">
        <v>785</v>
      </c>
      <c r="F26" s="100">
        <v>860</v>
      </c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198F4C-64D5-4B9B-BF8A-241745993D5A}">
  <sheetPr>
    <tabColor rgb="FFFFFF00"/>
  </sheetPr>
  <dimension ref="A1:J69"/>
  <sheetViews>
    <sheetView tabSelected="1" zoomScale="80" zoomScaleNormal="80" workbookViewId="0">
      <selection activeCell="G15" sqref="G15"/>
    </sheetView>
  </sheetViews>
  <sheetFormatPr baseColWidth="10" defaultRowHeight="15" x14ac:dyDescent="0.25"/>
  <cols>
    <col min="1" max="1" width="5.7109375" customWidth="1"/>
    <col min="2" max="2" width="72.140625" customWidth="1"/>
    <col min="3" max="3" width="11.5703125" bestFit="1" customWidth="1"/>
    <col min="10" max="10" width="16.5703125" bestFit="1" customWidth="1"/>
  </cols>
  <sheetData>
    <row r="1" spans="1:10" x14ac:dyDescent="0.25">
      <c r="A1" s="86" t="s">
        <v>39</v>
      </c>
    </row>
    <row r="2" spans="1:10" x14ac:dyDescent="0.25">
      <c r="A2" s="86" t="s">
        <v>40</v>
      </c>
    </row>
    <row r="3" spans="1:10" x14ac:dyDescent="0.25">
      <c r="A3" s="86" t="s">
        <v>41</v>
      </c>
    </row>
    <row r="4" spans="1:10" x14ac:dyDescent="0.25">
      <c r="A4" s="86" t="s">
        <v>42</v>
      </c>
    </row>
    <row r="5" spans="1:10" x14ac:dyDescent="0.25">
      <c r="A5" s="86"/>
    </row>
    <row r="6" spans="1:10" ht="20.25" customHeight="1" x14ac:dyDescent="0.35">
      <c r="B6" s="434" t="s">
        <v>361</v>
      </c>
      <c r="C6" s="434"/>
      <c r="D6" s="434"/>
    </row>
    <row r="7" spans="1:10" ht="20.25" customHeight="1" x14ac:dyDescent="0.35">
      <c r="B7" s="435">
        <v>43235</v>
      </c>
      <c r="C7" s="435"/>
      <c r="D7" s="435"/>
    </row>
    <row r="8" spans="1:10" ht="30" x14ac:dyDescent="0.25">
      <c r="B8" s="420" t="s">
        <v>288</v>
      </c>
      <c r="C8" s="421" t="s">
        <v>289</v>
      </c>
      <c r="D8" s="422" t="s">
        <v>290</v>
      </c>
    </row>
    <row r="9" spans="1:10" ht="15.75" thickBot="1" x14ac:dyDescent="0.3">
      <c r="B9" s="423" t="s">
        <v>130</v>
      </c>
      <c r="C9" s="424">
        <f>SUM(C10:C69)</f>
        <v>858</v>
      </c>
      <c r="D9" s="425">
        <f>C9/$C$9</f>
        <v>1</v>
      </c>
    </row>
    <row r="10" spans="1:10" x14ac:dyDescent="0.25">
      <c r="A10" t="s">
        <v>291</v>
      </c>
      <c r="B10" s="426" t="s">
        <v>292</v>
      </c>
      <c r="C10" s="427">
        <v>210</v>
      </c>
      <c r="D10" s="425">
        <f t="shared" ref="D10:D69" si="0">C10/$C$9</f>
        <v>0.24475524475524477</v>
      </c>
      <c r="E10" s="428">
        <f>SUM(D10,D11,D12)</f>
        <v>0.4358974358974359</v>
      </c>
    </row>
    <row r="11" spans="1:10" x14ac:dyDescent="0.25">
      <c r="A11" t="s">
        <v>293</v>
      </c>
      <c r="B11" s="426" t="s">
        <v>294</v>
      </c>
      <c r="C11" s="427">
        <v>89</v>
      </c>
      <c r="D11" s="425">
        <f t="shared" si="0"/>
        <v>0.10372960372960373</v>
      </c>
      <c r="E11" s="429"/>
      <c r="J11" s="419"/>
    </row>
    <row r="12" spans="1:10" ht="15.75" thickBot="1" x14ac:dyDescent="0.3">
      <c r="A12" t="s">
        <v>295</v>
      </c>
      <c r="B12" s="426" t="s">
        <v>296</v>
      </c>
      <c r="C12" s="427">
        <v>75</v>
      </c>
      <c r="D12" s="425">
        <f t="shared" si="0"/>
        <v>8.7412587412587409E-2</v>
      </c>
      <c r="E12" s="430"/>
      <c r="J12" s="419"/>
    </row>
    <row r="13" spans="1:10" x14ac:dyDescent="0.25">
      <c r="A13" t="s">
        <v>297</v>
      </c>
      <c r="B13" s="431" t="s">
        <v>298</v>
      </c>
      <c r="C13" s="70">
        <v>55</v>
      </c>
      <c r="D13" s="425">
        <f t="shared" si="0"/>
        <v>6.4102564102564097E-2</v>
      </c>
    </row>
    <row r="14" spans="1:10" x14ac:dyDescent="0.25">
      <c r="A14" t="s">
        <v>299</v>
      </c>
      <c r="B14" s="431" t="s">
        <v>300</v>
      </c>
      <c r="C14" s="70">
        <v>41</v>
      </c>
      <c r="D14" s="425">
        <f t="shared" si="0"/>
        <v>4.7785547785547784E-2</v>
      </c>
    </row>
    <row r="15" spans="1:10" x14ac:dyDescent="0.25">
      <c r="A15" t="s">
        <v>301</v>
      </c>
      <c r="B15" s="431" t="s">
        <v>302</v>
      </c>
      <c r="C15" s="70">
        <v>34</v>
      </c>
      <c r="D15" s="425">
        <f t="shared" si="0"/>
        <v>3.9627039627039624E-2</v>
      </c>
    </row>
    <row r="16" spans="1:10" x14ac:dyDescent="0.25">
      <c r="A16" t="s">
        <v>303</v>
      </c>
      <c r="B16" s="431" t="s">
        <v>304</v>
      </c>
      <c r="C16" s="70">
        <v>34</v>
      </c>
      <c r="D16" s="425">
        <f t="shared" si="0"/>
        <v>3.9627039627039624E-2</v>
      </c>
    </row>
    <row r="17" spans="1:4" x14ac:dyDescent="0.25">
      <c r="A17" t="s">
        <v>305</v>
      </c>
      <c r="B17" s="431" t="s">
        <v>306</v>
      </c>
      <c r="C17" s="70">
        <v>33</v>
      </c>
      <c r="D17" s="425">
        <f t="shared" si="0"/>
        <v>3.8461538461538464E-2</v>
      </c>
    </row>
    <row r="18" spans="1:4" x14ac:dyDescent="0.25">
      <c r="A18" t="s">
        <v>307</v>
      </c>
      <c r="B18" s="431" t="s">
        <v>308</v>
      </c>
      <c r="C18" s="70">
        <v>22</v>
      </c>
      <c r="D18" s="425">
        <f t="shared" si="0"/>
        <v>2.564102564102564E-2</v>
      </c>
    </row>
    <row r="19" spans="1:4" x14ac:dyDescent="0.25">
      <c r="A19" t="s">
        <v>309</v>
      </c>
      <c r="B19" s="431" t="s">
        <v>310</v>
      </c>
      <c r="C19" s="70">
        <v>20</v>
      </c>
      <c r="D19" s="425">
        <f t="shared" si="0"/>
        <v>2.3310023310023312E-2</v>
      </c>
    </row>
    <row r="20" spans="1:4" x14ac:dyDescent="0.25">
      <c r="B20" s="432" t="s">
        <v>311</v>
      </c>
      <c r="C20" s="433">
        <v>17</v>
      </c>
      <c r="D20" s="425">
        <f t="shared" si="0"/>
        <v>1.9813519813519812E-2</v>
      </c>
    </row>
    <row r="21" spans="1:4" x14ac:dyDescent="0.25">
      <c r="B21" s="432" t="s">
        <v>312</v>
      </c>
      <c r="C21" s="433">
        <v>16</v>
      </c>
      <c r="D21" s="425">
        <f t="shared" si="0"/>
        <v>1.8648018648018648E-2</v>
      </c>
    </row>
    <row r="22" spans="1:4" x14ac:dyDescent="0.25">
      <c r="B22" s="432" t="s">
        <v>313</v>
      </c>
      <c r="C22" s="433">
        <v>15</v>
      </c>
      <c r="D22" s="425">
        <f t="shared" si="0"/>
        <v>1.7482517482517484E-2</v>
      </c>
    </row>
    <row r="23" spans="1:4" x14ac:dyDescent="0.25">
      <c r="B23" s="432" t="s">
        <v>314</v>
      </c>
      <c r="C23" s="433">
        <v>13</v>
      </c>
      <c r="D23" s="425">
        <f t="shared" si="0"/>
        <v>1.5151515151515152E-2</v>
      </c>
    </row>
    <row r="24" spans="1:4" x14ac:dyDescent="0.25">
      <c r="B24" s="432" t="s">
        <v>315</v>
      </c>
      <c r="C24" s="433">
        <v>13</v>
      </c>
      <c r="D24" s="425">
        <f t="shared" si="0"/>
        <v>1.5151515151515152E-2</v>
      </c>
    </row>
    <row r="25" spans="1:4" x14ac:dyDescent="0.25">
      <c r="B25" s="432" t="s">
        <v>316</v>
      </c>
      <c r="C25" s="433">
        <v>13</v>
      </c>
      <c r="D25" s="425">
        <f t="shared" si="0"/>
        <v>1.5151515151515152E-2</v>
      </c>
    </row>
    <row r="26" spans="1:4" x14ac:dyDescent="0.25">
      <c r="B26" s="432" t="s">
        <v>317</v>
      </c>
      <c r="C26" s="433">
        <v>13</v>
      </c>
      <c r="D26" s="425">
        <f t="shared" si="0"/>
        <v>1.5151515151515152E-2</v>
      </c>
    </row>
    <row r="27" spans="1:4" x14ac:dyDescent="0.25">
      <c r="B27" s="432" t="s">
        <v>318</v>
      </c>
      <c r="C27" s="433">
        <v>11</v>
      </c>
      <c r="D27" s="425">
        <f t="shared" si="0"/>
        <v>1.282051282051282E-2</v>
      </c>
    </row>
    <row r="28" spans="1:4" x14ac:dyDescent="0.25">
      <c r="B28" s="431" t="s">
        <v>319</v>
      </c>
      <c r="C28" s="70">
        <v>9</v>
      </c>
      <c r="D28" s="425">
        <f t="shared" si="0"/>
        <v>1.048951048951049E-2</v>
      </c>
    </row>
    <row r="29" spans="1:4" x14ac:dyDescent="0.25">
      <c r="B29" s="431" t="s">
        <v>320</v>
      </c>
      <c r="C29" s="70">
        <v>8</v>
      </c>
      <c r="D29" s="425">
        <f t="shared" si="0"/>
        <v>9.324009324009324E-3</v>
      </c>
    </row>
    <row r="30" spans="1:4" x14ac:dyDescent="0.25">
      <c r="B30" s="431" t="s">
        <v>321</v>
      </c>
      <c r="C30" s="70">
        <v>7</v>
      </c>
      <c r="D30" s="425">
        <f t="shared" si="0"/>
        <v>8.1585081585081581E-3</v>
      </c>
    </row>
    <row r="31" spans="1:4" x14ac:dyDescent="0.25">
      <c r="B31" s="431" t="s">
        <v>322</v>
      </c>
      <c r="C31" s="70">
        <v>7</v>
      </c>
      <c r="D31" s="425">
        <f t="shared" si="0"/>
        <v>8.1585081585081581E-3</v>
      </c>
    </row>
    <row r="32" spans="1:4" x14ac:dyDescent="0.25">
      <c r="B32" s="431" t="s">
        <v>323</v>
      </c>
      <c r="C32" s="70">
        <v>6</v>
      </c>
      <c r="D32" s="425">
        <f t="shared" si="0"/>
        <v>6.993006993006993E-3</v>
      </c>
    </row>
    <row r="33" spans="2:4" x14ac:dyDescent="0.25">
      <c r="B33" s="431" t="s">
        <v>324</v>
      </c>
      <c r="C33" s="70">
        <v>6</v>
      </c>
      <c r="D33" s="425">
        <f t="shared" si="0"/>
        <v>6.993006993006993E-3</v>
      </c>
    </row>
    <row r="34" spans="2:4" x14ac:dyDescent="0.25">
      <c r="B34" s="431" t="s">
        <v>325</v>
      </c>
      <c r="C34" s="70">
        <v>6</v>
      </c>
      <c r="D34" s="425">
        <f t="shared" si="0"/>
        <v>6.993006993006993E-3</v>
      </c>
    </row>
    <row r="35" spans="2:4" x14ac:dyDescent="0.25">
      <c r="B35" s="431" t="s">
        <v>326</v>
      </c>
      <c r="C35" s="70">
        <v>5</v>
      </c>
      <c r="D35" s="425">
        <f t="shared" si="0"/>
        <v>5.8275058275058279E-3</v>
      </c>
    </row>
    <row r="36" spans="2:4" x14ac:dyDescent="0.25">
      <c r="B36" s="431" t="s">
        <v>327</v>
      </c>
      <c r="C36" s="70">
        <v>5</v>
      </c>
      <c r="D36" s="425">
        <f t="shared" si="0"/>
        <v>5.8275058275058279E-3</v>
      </c>
    </row>
    <row r="37" spans="2:4" x14ac:dyDescent="0.25">
      <c r="B37" s="431" t="s">
        <v>328</v>
      </c>
      <c r="C37" s="70">
        <v>5</v>
      </c>
      <c r="D37" s="425">
        <f t="shared" si="0"/>
        <v>5.8275058275058279E-3</v>
      </c>
    </row>
    <row r="38" spans="2:4" x14ac:dyDescent="0.25">
      <c r="B38" s="431" t="s">
        <v>329</v>
      </c>
      <c r="C38" s="70">
        <v>5</v>
      </c>
      <c r="D38" s="425">
        <f t="shared" si="0"/>
        <v>5.8275058275058279E-3</v>
      </c>
    </row>
    <row r="39" spans="2:4" x14ac:dyDescent="0.25">
      <c r="B39" s="431" t="s">
        <v>330</v>
      </c>
      <c r="C39" s="70">
        <v>5</v>
      </c>
      <c r="D39" s="425">
        <f t="shared" si="0"/>
        <v>5.8275058275058279E-3</v>
      </c>
    </row>
    <row r="40" spans="2:4" x14ac:dyDescent="0.25">
      <c r="B40" s="431" t="s">
        <v>331</v>
      </c>
      <c r="C40" s="70">
        <v>5</v>
      </c>
      <c r="D40" s="425">
        <f t="shared" si="0"/>
        <v>5.8275058275058279E-3</v>
      </c>
    </row>
    <row r="41" spans="2:4" x14ac:dyDescent="0.25">
      <c r="B41" s="431" t="s">
        <v>332</v>
      </c>
      <c r="C41" s="70">
        <v>4</v>
      </c>
      <c r="D41" s="425">
        <f t="shared" si="0"/>
        <v>4.662004662004662E-3</v>
      </c>
    </row>
    <row r="42" spans="2:4" x14ac:dyDescent="0.25">
      <c r="B42" s="431" t="s">
        <v>333</v>
      </c>
      <c r="C42" s="70">
        <v>4</v>
      </c>
      <c r="D42" s="425">
        <f t="shared" si="0"/>
        <v>4.662004662004662E-3</v>
      </c>
    </row>
    <row r="43" spans="2:4" x14ac:dyDescent="0.25">
      <c r="B43" s="431" t="s">
        <v>334</v>
      </c>
      <c r="C43" s="70">
        <v>4</v>
      </c>
      <c r="D43" s="425">
        <f t="shared" si="0"/>
        <v>4.662004662004662E-3</v>
      </c>
    </row>
    <row r="44" spans="2:4" x14ac:dyDescent="0.25">
      <c r="B44" s="431" t="s">
        <v>335</v>
      </c>
      <c r="C44" s="70">
        <v>4</v>
      </c>
      <c r="D44" s="425">
        <f t="shared" si="0"/>
        <v>4.662004662004662E-3</v>
      </c>
    </row>
    <row r="45" spans="2:4" x14ac:dyDescent="0.25">
      <c r="B45" s="431" t="s">
        <v>336</v>
      </c>
      <c r="C45" s="70">
        <v>4</v>
      </c>
      <c r="D45" s="425">
        <f t="shared" si="0"/>
        <v>4.662004662004662E-3</v>
      </c>
    </row>
    <row r="46" spans="2:4" x14ac:dyDescent="0.25">
      <c r="B46" s="431" t="s">
        <v>337</v>
      </c>
      <c r="C46" s="70">
        <v>3</v>
      </c>
      <c r="D46" s="425">
        <f t="shared" si="0"/>
        <v>3.4965034965034965E-3</v>
      </c>
    </row>
    <row r="47" spans="2:4" x14ac:dyDescent="0.25">
      <c r="B47" s="431" t="s">
        <v>338</v>
      </c>
      <c r="C47" s="70">
        <v>3</v>
      </c>
      <c r="D47" s="425">
        <f t="shared" si="0"/>
        <v>3.4965034965034965E-3</v>
      </c>
    </row>
    <row r="48" spans="2:4" x14ac:dyDescent="0.25">
      <c r="B48" s="431" t="s">
        <v>339</v>
      </c>
      <c r="C48" s="70">
        <v>3</v>
      </c>
      <c r="D48" s="425">
        <f t="shared" si="0"/>
        <v>3.4965034965034965E-3</v>
      </c>
    </row>
    <row r="49" spans="2:4" x14ac:dyDescent="0.25">
      <c r="B49" s="431" t="s">
        <v>340</v>
      </c>
      <c r="C49" s="70">
        <v>3</v>
      </c>
      <c r="D49" s="425">
        <f t="shared" si="0"/>
        <v>3.4965034965034965E-3</v>
      </c>
    </row>
    <row r="50" spans="2:4" x14ac:dyDescent="0.25">
      <c r="B50" s="431" t="s">
        <v>341</v>
      </c>
      <c r="C50" s="70">
        <v>2</v>
      </c>
      <c r="D50" s="425">
        <f t="shared" si="0"/>
        <v>2.331002331002331E-3</v>
      </c>
    </row>
    <row r="51" spans="2:4" x14ac:dyDescent="0.25">
      <c r="B51" s="431" t="s">
        <v>342</v>
      </c>
      <c r="C51" s="70">
        <v>2</v>
      </c>
      <c r="D51" s="425">
        <f t="shared" si="0"/>
        <v>2.331002331002331E-3</v>
      </c>
    </row>
    <row r="52" spans="2:4" x14ac:dyDescent="0.25">
      <c r="B52" s="431" t="s">
        <v>343</v>
      </c>
      <c r="C52" s="70">
        <v>2</v>
      </c>
      <c r="D52" s="425">
        <f t="shared" si="0"/>
        <v>2.331002331002331E-3</v>
      </c>
    </row>
    <row r="53" spans="2:4" x14ac:dyDescent="0.25">
      <c r="B53" s="431" t="s">
        <v>344</v>
      </c>
      <c r="C53" s="70">
        <v>1</v>
      </c>
      <c r="D53" s="425">
        <f t="shared" si="0"/>
        <v>1.1655011655011655E-3</v>
      </c>
    </row>
    <row r="54" spans="2:4" x14ac:dyDescent="0.25">
      <c r="B54" s="431" t="s">
        <v>345</v>
      </c>
      <c r="C54" s="70">
        <v>1</v>
      </c>
      <c r="D54" s="425">
        <f t="shared" si="0"/>
        <v>1.1655011655011655E-3</v>
      </c>
    </row>
    <row r="55" spans="2:4" x14ac:dyDescent="0.25">
      <c r="B55" s="431" t="s">
        <v>346</v>
      </c>
      <c r="C55" s="70">
        <v>1</v>
      </c>
      <c r="D55" s="425">
        <f t="shared" si="0"/>
        <v>1.1655011655011655E-3</v>
      </c>
    </row>
    <row r="56" spans="2:4" x14ac:dyDescent="0.25">
      <c r="B56" s="431" t="s">
        <v>347</v>
      </c>
      <c r="C56" s="70">
        <v>1</v>
      </c>
      <c r="D56" s="425">
        <f t="shared" si="0"/>
        <v>1.1655011655011655E-3</v>
      </c>
    </row>
    <row r="57" spans="2:4" x14ac:dyDescent="0.25">
      <c r="B57" s="431" t="s">
        <v>348</v>
      </c>
      <c r="C57" s="70">
        <v>1</v>
      </c>
      <c r="D57" s="425">
        <f t="shared" si="0"/>
        <v>1.1655011655011655E-3</v>
      </c>
    </row>
    <row r="58" spans="2:4" x14ac:dyDescent="0.25">
      <c r="B58" s="431" t="s">
        <v>349</v>
      </c>
      <c r="C58" s="70">
        <v>1</v>
      </c>
      <c r="D58" s="425">
        <f t="shared" si="0"/>
        <v>1.1655011655011655E-3</v>
      </c>
    </row>
    <row r="59" spans="2:4" x14ac:dyDescent="0.25">
      <c r="B59" s="431" t="s">
        <v>350</v>
      </c>
      <c r="C59" s="70">
        <v>1</v>
      </c>
      <c r="D59" s="425">
        <f t="shared" si="0"/>
        <v>1.1655011655011655E-3</v>
      </c>
    </row>
    <row r="60" spans="2:4" x14ac:dyDescent="0.25">
      <c r="B60" s="431" t="s">
        <v>351</v>
      </c>
      <c r="C60" s="70">
        <v>1</v>
      </c>
      <c r="D60" s="425">
        <f t="shared" si="0"/>
        <v>1.1655011655011655E-3</v>
      </c>
    </row>
    <row r="61" spans="2:4" x14ac:dyDescent="0.25">
      <c r="B61" s="431" t="s">
        <v>352</v>
      </c>
      <c r="C61" s="70">
        <v>1</v>
      </c>
      <c r="D61" s="425">
        <f t="shared" si="0"/>
        <v>1.1655011655011655E-3</v>
      </c>
    </row>
    <row r="62" spans="2:4" x14ac:dyDescent="0.25">
      <c r="B62" s="431" t="s">
        <v>353</v>
      </c>
      <c r="C62" s="70">
        <v>1</v>
      </c>
      <c r="D62" s="425">
        <f t="shared" si="0"/>
        <v>1.1655011655011655E-3</v>
      </c>
    </row>
    <row r="63" spans="2:4" x14ac:dyDescent="0.25">
      <c r="B63" s="431" t="s">
        <v>354</v>
      </c>
      <c r="C63" s="70">
        <v>1</v>
      </c>
      <c r="D63" s="425">
        <f t="shared" si="0"/>
        <v>1.1655011655011655E-3</v>
      </c>
    </row>
    <row r="64" spans="2:4" x14ac:dyDescent="0.25">
      <c r="B64" s="431" t="s">
        <v>355</v>
      </c>
      <c r="C64" s="70">
        <v>1</v>
      </c>
      <c r="D64" s="425">
        <f t="shared" si="0"/>
        <v>1.1655011655011655E-3</v>
      </c>
    </row>
    <row r="65" spans="2:4" x14ac:dyDescent="0.25">
      <c r="B65" s="431" t="s">
        <v>356</v>
      </c>
      <c r="C65" s="70">
        <v>1</v>
      </c>
      <c r="D65" s="425">
        <f t="shared" si="0"/>
        <v>1.1655011655011655E-3</v>
      </c>
    </row>
    <row r="66" spans="2:4" x14ac:dyDescent="0.25">
      <c r="B66" s="431" t="s">
        <v>357</v>
      </c>
      <c r="C66" s="70">
        <v>1</v>
      </c>
      <c r="D66" s="425">
        <f t="shared" si="0"/>
        <v>1.1655011655011655E-3</v>
      </c>
    </row>
    <row r="67" spans="2:4" x14ac:dyDescent="0.25">
      <c r="B67" s="431" t="s">
        <v>358</v>
      </c>
      <c r="C67" s="70">
        <v>1</v>
      </c>
      <c r="D67" s="425">
        <f t="shared" si="0"/>
        <v>1.1655011655011655E-3</v>
      </c>
    </row>
    <row r="68" spans="2:4" x14ac:dyDescent="0.25">
      <c r="B68" s="431" t="s">
        <v>359</v>
      </c>
      <c r="C68" s="70">
        <v>1</v>
      </c>
      <c r="D68" s="425">
        <f t="shared" si="0"/>
        <v>1.1655011655011655E-3</v>
      </c>
    </row>
    <row r="69" spans="2:4" x14ac:dyDescent="0.25">
      <c r="B69" s="431" t="s">
        <v>360</v>
      </c>
      <c r="C69" s="70">
        <v>1</v>
      </c>
      <c r="D69" s="425">
        <f t="shared" si="0"/>
        <v>1.1655011655011655E-3</v>
      </c>
    </row>
  </sheetData>
  <mergeCells count="3">
    <mergeCell ref="E10:E12"/>
    <mergeCell ref="B6:D6"/>
    <mergeCell ref="B7:D7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4698EA-A6C2-47EF-AAFE-C16FD1FCCAD7}">
  <sheetPr>
    <tabColor rgb="FFFFC000"/>
  </sheetPr>
  <dimension ref="A1:W51"/>
  <sheetViews>
    <sheetView zoomScale="60" zoomScaleNormal="60" workbookViewId="0">
      <selection activeCell="M23" sqref="M23"/>
    </sheetView>
  </sheetViews>
  <sheetFormatPr baseColWidth="10" defaultRowHeight="15" x14ac:dyDescent="0.25"/>
  <cols>
    <col min="1" max="1" width="34.85546875" customWidth="1"/>
    <col min="2" max="2" width="75.28515625" customWidth="1"/>
    <col min="3" max="3" width="12.28515625" customWidth="1"/>
    <col min="4" max="4" width="12.7109375" customWidth="1"/>
    <col min="5" max="5" width="12.140625" customWidth="1"/>
    <col min="6" max="6" width="15.5703125" customWidth="1"/>
    <col min="7" max="7" width="13.7109375" customWidth="1"/>
    <col min="8" max="8" width="15.42578125" customWidth="1"/>
    <col min="9" max="9" width="12.5703125" bestFit="1" customWidth="1"/>
    <col min="10" max="10" width="14.85546875" bestFit="1" customWidth="1"/>
    <col min="11" max="11" width="9.42578125" bestFit="1" customWidth="1"/>
    <col min="12" max="12" width="11.7109375" customWidth="1"/>
    <col min="13" max="13" width="8" bestFit="1" customWidth="1"/>
    <col min="14" max="15" width="6.28515625" bestFit="1" customWidth="1"/>
    <col min="16" max="16" width="8.42578125" bestFit="1" customWidth="1"/>
    <col min="17" max="17" width="6.28515625" bestFit="1" customWidth="1"/>
    <col min="18" max="18" width="6.28515625" customWidth="1"/>
    <col min="19" max="19" width="6.28515625" bestFit="1" customWidth="1"/>
    <col min="20" max="20" width="4.85546875" customWidth="1"/>
    <col min="21" max="21" width="6.28515625" customWidth="1"/>
    <col min="22" max="22" width="7.5703125" bestFit="1" customWidth="1"/>
  </cols>
  <sheetData>
    <row r="1" spans="1:22" x14ac:dyDescent="0.25">
      <c r="A1" s="27" t="s">
        <v>39</v>
      </c>
      <c r="B1" s="28"/>
      <c r="C1" s="28"/>
      <c r="D1" s="29"/>
      <c r="E1" s="29"/>
      <c r="F1" s="29"/>
      <c r="G1" s="29"/>
      <c r="H1" s="29"/>
      <c r="I1" s="29"/>
    </row>
    <row r="2" spans="1:22" x14ac:dyDescent="0.25">
      <c r="A2" s="27" t="s">
        <v>40</v>
      </c>
      <c r="B2" s="28"/>
      <c r="C2" s="28"/>
      <c r="D2" s="29"/>
      <c r="E2" s="29"/>
      <c r="F2" s="29"/>
      <c r="G2" s="29"/>
      <c r="H2" s="29"/>
      <c r="I2" s="29"/>
    </row>
    <row r="3" spans="1:22" x14ac:dyDescent="0.25">
      <c r="A3" s="27" t="s">
        <v>41</v>
      </c>
      <c r="B3" s="28"/>
      <c r="C3" s="28"/>
      <c r="D3" s="29"/>
      <c r="E3" s="29"/>
      <c r="F3" s="29"/>
      <c r="G3" s="29"/>
      <c r="H3" s="29"/>
      <c r="I3" s="29"/>
    </row>
    <row r="4" spans="1:22" x14ac:dyDescent="0.25">
      <c r="A4" s="27" t="s">
        <v>42</v>
      </c>
      <c r="B4" s="28"/>
      <c r="C4" s="28"/>
      <c r="D4" s="29"/>
      <c r="E4" s="29"/>
      <c r="F4" s="29"/>
      <c r="G4" s="29"/>
      <c r="H4" s="29"/>
      <c r="I4" s="29"/>
    </row>
    <row r="5" spans="1:22" x14ac:dyDescent="0.25">
      <c r="A5" s="29"/>
      <c r="B5" s="28"/>
      <c r="C5" s="28"/>
      <c r="D5" s="29"/>
      <c r="E5" s="29"/>
      <c r="F5" s="29"/>
      <c r="G5" s="29"/>
      <c r="H5" s="29"/>
      <c r="I5" s="29"/>
    </row>
    <row r="6" spans="1:22" ht="15" customHeight="1" x14ac:dyDescent="0.25">
      <c r="A6" s="183" t="s">
        <v>43</v>
      </c>
      <c r="B6" s="183"/>
      <c r="C6" s="183"/>
      <c r="D6" s="183"/>
      <c r="E6" s="183"/>
      <c r="F6" s="183"/>
      <c r="G6" s="183"/>
      <c r="H6" s="183"/>
      <c r="I6" s="183"/>
      <c r="J6" s="183"/>
      <c r="K6" s="183"/>
      <c r="L6" s="183"/>
      <c r="M6" s="183"/>
      <c r="N6" s="183"/>
      <c r="O6" s="183"/>
      <c r="P6" s="183"/>
      <c r="Q6" s="183"/>
      <c r="R6" s="183"/>
      <c r="S6" s="183"/>
      <c r="T6" s="183"/>
      <c r="U6" s="183"/>
    </row>
    <row r="7" spans="1:22" x14ac:dyDescent="0.25">
      <c r="A7" s="29"/>
      <c r="B7" s="28"/>
      <c r="C7" s="28"/>
      <c r="D7" s="29"/>
      <c r="E7" s="29"/>
      <c r="F7" s="29"/>
      <c r="G7" s="29"/>
      <c r="H7" s="29"/>
      <c r="I7" s="29"/>
    </row>
    <row r="8" spans="1:22" x14ac:dyDescent="0.25">
      <c r="A8" s="27" t="s">
        <v>44</v>
      </c>
      <c r="B8" s="29" t="s">
        <v>45</v>
      </c>
      <c r="C8" s="28"/>
      <c r="D8" s="29"/>
      <c r="E8" s="29"/>
      <c r="F8" s="29"/>
      <c r="G8" s="29"/>
      <c r="H8" s="29"/>
      <c r="I8" s="29"/>
    </row>
    <row r="9" spans="1:22" x14ac:dyDescent="0.25">
      <c r="B9" s="29"/>
      <c r="C9" s="30"/>
      <c r="D9" s="29"/>
      <c r="E9" s="29"/>
      <c r="F9" s="29"/>
      <c r="G9" s="29"/>
      <c r="H9" s="29"/>
      <c r="I9" s="29"/>
    </row>
    <row r="10" spans="1:22" x14ac:dyDescent="0.25">
      <c r="A10" s="31" t="s">
        <v>47</v>
      </c>
      <c r="B10" s="31"/>
      <c r="C10" s="32"/>
      <c r="D10" s="29"/>
      <c r="E10" s="29"/>
      <c r="F10" s="29"/>
      <c r="G10" s="29"/>
      <c r="H10" s="29"/>
      <c r="I10" s="29"/>
    </row>
    <row r="11" spans="1:22" x14ac:dyDescent="0.25">
      <c r="A11" s="33"/>
      <c r="B11" s="33"/>
      <c r="C11" s="33"/>
      <c r="D11" s="33"/>
      <c r="E11" s="33"/>
      <c r="F11" s="33"/>
      <c r="G11" s="33"/>
      <c r="H11" s="33"/>
      <c r="I11" s="33"/>
    </row>
    <row r="12" spans="1:22" ht="15" customHeight="1" x14ac:dyDescent="0.25">
      <c r="A12" s="33"/>
      <c r="B12" s="305" t="s">
        <v>48</v>
      </c>
      <c r="C12" s="305"/>
      <c r="D12" s="305"/>
      <c r="E12" s="305"/>
      <c r="F12" s="305"/>
      <c r="G12" s="305"/>
      <c r="H12" s="305"/>
      <c r="I12" s="305"/>
      <c r="J12" s="305"/>
      <c r="K12" s="305"/>
      <c r="L12" s="305"/>
      <c r="M12" s="305"/>
      <c r="N12" s="305"/>
      <c r="O12" s="305"/>
      <c r="P12" s="305"/>
      <c r="Q12" s="305"/>
      <c r="R12" s="305"/>
      <c r="S12" s="305"/>
      <c r="T12" s="305"/>
      <c r="U12" s="305"/>
    </row>
    <row r="13" spans="1:22" x14ac:dyDescent="0.25">
      <c r="A13" s="33"/>
      <c r="B13" s="305"/>
      <c r="C13" s="305"/>
      <c r="D13" s="305"/>
      <c r="E13" s="305"/>
      <c r="F13" s="305"/>
      <c r="G13" s="305"/>
      <c r="H13" s="305"/>
      <c r="I13" s="305"/>
      <c r="J13" s="305"/>
      <c r="K13" s="305"/>
      <c r="L13" s="305"/>
      <c r="M13" s="305"/>
      <c r="N13" s="305"/>
      <c r="O13" s="305"/>
      <c r="P13" s="305"/>
      <c r="Q13" s="305"/>
      <c r="R13" s="305"/>
      <c r="S13" s="305"/>
      <c r="T13" s="305"/>
      <c r="U13" s="305"/>
    </row>
    <row r="15" spans="1:22" ht="80.25" customHeight="1" x14ac:dyDescent="0.25">
      <c r="A15" s="184" t="s">
        <v>38</v>
      </c>
      <c r="B15" s="185"/>
      <c r="C15" s="208" t="s">
        <v>37</v>
      </c>
      <c r="D15" s="208" t="s">
        <v>36</v>
      </c>
      <c r="E15" s="208" t="s">
        <v>35</v>
      </c>
      <c r="F15" s="208" t="s">
        <v>34</v>
      </c>
      <c r="G15" s="370" t="s">
        <v>33</v>
      </c>
      <c r="H15" s="370" t="s">
        <v>32</v>
      </c>
      <c r="I15" s="370" t="s">
        <v>31</v>
      </c>
      <c r="J15" s="370" t="s">
        <v>20</v>
      </c>
      <c r="K15" s="370" t="s">
        <v>30</v>
      </c>
      <c r="L15" s="208" t="s">
        <v>29</v>
      </c>
      <c r="M15" s="208" t="s">
        <v>28</v>
      </c>
      <c r="N15" s="208" t="s">
        <v>27</v>
      </c>
      <c r="O15" s="208" t="s">
        <v>26</v>
      </c>
      <c r="P15" s="208" t="s">
        <v>25</v>
      </c>
      <c r="Q15" s="208" t="s">
        <v>24</v>
      </c>
      <c r="R15" s="208" t="s">
        <v>23</v>
      </c>
      <c r="S15" s="208" t="s">
        <v>22</v>
      </c>
      <c r="T15" s="208" t="s">
        <v>21</v>
      </c>
      <c r="U15" s="208" t="s">
        <v>20</v>
      </c>
      <c r="V15" s="368" t="s">
        <v>283</v>
      </c>
    </row>
    <row r="16" spans="1:22" hidden="1" x14ac:dyDescent="0.25">
      <c r="A16" s="26"/>
      <c r="B16" s="25"/>
      <c r="C16" s="24"/>
      <c r="D16" s="24"/>
      <c r="E16" s="24"/>
      <c r="F16" s="24"/>
      <c r="G16" s="23"/>
      <c r="H16" s="23"/>
      <c r="I16" s="23"/>
      <c r="J16" s="23"/>
      <c r="K16" s="23"/>
      <c r="L16" s="20">
        <v>0</v>
      </c>
      <c r="M16" s="20">
        <v>0</v>
      </c>
      <c r="N16" s="21">
        <v>0</v>
      </c>
      <c r="O16" s="20">
        <v>0</v>
      </c>
      <c r="P16" s="20">
        <v>0</v>
      </c>
      <c r="Q16" s="20">
        <v>0</v>
      </c>
      <c r="R16" s="20">
        <v>1</v>
      </c>
      <c r="S16" s="20">
        <v>0</v>
      </c>
      <c r="T16" s="20">
        <v>0</v>
      </c>
      <c r="U16" s="20">
        <v>0</v>
      </c>
    </row>
    <row r="17" spans="1:22" hidden="1" x14ac:dyDescent="0.25">
      <c r="A17" s="174">
        <v>2013</v>
      </c>
      <c r="B17" s="175"/>
      <c r="C17" s="20">
        <v>0</v>
      </c>
      <c r="D17" s="20">
        <v>1</v>
      </c>
      <c r="E17" s="21">
        <v>0</v>
      </c>
      <c r="F17" s="20">
        <v>1</v>
      </c>
      <c r="G17" s="23"/>
      <c r="H17" s="23"/>
      <c r="I17" s="23"/>
      <c r="J17" s="23"/>
      <c r="K17" s="23"/>
      <c r="L17" s="20">
        <v>0</v>
      </c>
      <c r="M17" s="20">
        <v>0</v>
      </c>
      <c r="N17" s="21">
        <v>0</v>
      </c>
      <c r="O17" s="20">
        <v>0</v>
      </c>
      <c r="P17" s="20">
        <v>0</v>
      </c>
      <c r="Q17" s="20">
        <v>0</v>
      </c>
      <c r="R17" s="20">
        <v>0</v>
      </c>
      <c r="S17" s="20">
        <v>0</v>
      </c>
      <c r="T17" s="20">
        <v>1</v>
      </c>
      <c r="U17" s="20"/>
    </row>
    <row r="18" spans="1:22" hidden="1" x14ac:dyDescent="0.25">
      <c r="A18" s="174">
        <v>2014</v>
      </c>
      <c r="B18" s="175"/>
      <c r="C18" s="20">
        <v>0</v>
      </c>
      <c r="D18" s="20">
        <v>1</v>
      </c>
      <c r="E18" s="21">
        <v>0</v>
      </c>
      <c r="F18" s="20">
        <v>5</v>
      </c>
      <c r="G18" s="22">
        <v>0</v>
      </c>
      <c r="H18" s="22">
        <v>0</v>
      </c>
      <c r="I18" s="22">
        <v>0</v>
      </c>
      <c r="J18" s="22">
        <v>1</v>
      </c>
      <c r="K18" s="22">
        <v>0</v>
      </c>
      <c r="L18" s="20">
        <v>0</v>
      </c>
      <c r="M18" s="20">
        <v>0</v>
      </c>
      <c r="N18" s="21">
        <v>0</v>
      </c>
      <c r="O18" s="20">
        <v>3</v>
      </c>
      <c r="P18" s="20">
        <v>0</v>
      </c>
      <c r="Q18" s="20">
        <v>0</v>
      </c>
      <c r="R18" s="20">
        <v>0</v>
      </c>
      <c r="S18" s="20">
        <v>0</v>
      </c>
      <c r="T18" s="20">
        <v>0</v>
      </c>
      <c r="U18" s="20">
        <v>0</v>
      </c>
    </row>
    <row r="19" spans="1:22" hidden="1" x14ac:dyDescent="0.25">
      <c r="A19" s="174">
        <v>2015</v>
      </c>
      <c r="B19" s="175"/>
      <c r="C19" s="20">
        <v>0</v>
      </c>
      <c r="D19" s="20">
        <v>8</v>
      </c>
      <c r="E19" s="21">
        <v>0</v>
      </c>
      <c r="F19" s="20">
        <v>15</v>
      </c>
      <c r="G19" s="22">
        <v>0</v>
      </c>
      <c r="H19" s="22">
        <v>4</v>
      </c>
      <c r="I19" s="22">
        <v>0</v>
      </c>
      <c r="J19" s="22">
        <v>4</v>
      </c>
      <c r="K19" s="22">
        <v>0</v>
      </c>
      <c r="L19" s="20">
        <v>0</v>
      </c>
      <c r="M19" s="20">
        <v>0</v>
      </c>
      <c r="N19" s="21">
        <v>0</v>
      </c>
      <c r="O19" s="20">
        <v>2</v>
      </c>
      <c r="P19" s="20">
        <v>1</v>
      </c>
      <c r="Q19" s="20">
        <v>0</v>
      </c>
      <c r="R19" s="20">
        <v>0</v>
      </c>
      <c r="S19" s="20">
        <v>0</v>
      </c>
      <c r="T19" s="20">
        <v>0</v>
      </c>
      <c r="U19" s="20">
        <v>0</v>
      </c>
    </row>
    <row r="20" spans="1:22" hidden="1" x14ac:dyDescent="0.25">
      <c r="A20" s="174">
        <v>2016</v>
      </c>
      <c r="B20" s="175"/>
      <c r="C20" s="20">
        <v>6850</v>
      </c>
      <c r="D20" s="20">
        <v>3638</v>
      </c>
      <c r="E20" s="21">
        <v>4997</v>
      </c>
      <c r="F20" s="20">
        <v>658</v>
      </c>
      <c r="G20" s="22">
        <v>12</v>
      </c>
      <c r="H20" s="22">
        <v>6</v>
      </c>
      <c r="I20" s="22">
        <v>148</v>
      </c>
      <c r="J20" s="22">
        <v>15</v>
      </c>
      <c r="K20" s="22">
        <v>17</v>
      </c>
      <c r="L20" s="20">
        <v>28</v>
      </c>
      <c r="M20" s="20">
        <v>341</v>
      </c>
      <c r="N20" s="21">
        <v>2</v>
      </c>
      <c r="O20" s="20">
        <v>2</v>
      </c>
      <c r="P20" s="20">
        <v>214</v>
      </c>
      <c r="Q20" s="20">
        <v>17</v>
      </c>
      <c r="R20" s="20">
        <v>60</v>
      </c>
      <c r="S20" s="20">
        <v>6</v>
      </c>
      <c r="T20" s="20">
        <v>7</v>
      </c>
      <c r="U20" s="20">
        <v>4</v>
      </c>
    </row>
    <row r="21" spans="1:22" hidden="1" x14ac:dyDescent="0.25">
      <c r="A21" s="176">
        <v>2017</v>
      </c>
      <c r="B21" s="177"/>
      <c r="C21" s="17">
        <v>16325</v>
      </c>
      <c r="D21" s="17">
        <v>11844</v>
      </c>
      <c r="E21" s="18">
        <v>9864</v>
      </c>
      <c r="F21" s="17">
        <v>2280</v>
      </c>
      <c r="G21" s="19">
        <v>79</v>
      </c>
      <c r="H21" s="19">
        <v>44</v>
      </c>
      <c r="I21" s="19">
        <v>442</v>
      </c>
      <c r="J21" s="19">
        <v>81</v>
      </c>
      <c r="K21" s="19">
        <v>137</v>
      </c>
      <c r="L21" s="17">
        <v>61</v>
      </c>
      <c r="M21" s="17">
        <v>1116</v>
      </c>
      <c r="N21" s="18"/>
      <c r="O21" s="17">
        <v>30</v>
      </c>
      <c r="P21" s="17">
        <v>2680</v>
      </c>
      <c r="Q21" s="17">
        <v>134</v>
      </c>
      <c r="R21" s="17">
        <v>799</v>
      </c>
      <c r="S21" s="17">
        <v>3</v>
      </c>
      <c r="T21" s="17">
        <v>47</v>
      </c>
      <c r="U21" s="17"/>
    </row>
    <row r="22" spans="1:22" hidden="1" x14ac:dyDescent="0.25">
      <c r="A22" s="178" t="s">
        <v>19</v>
      </c>
      <c r="B22" s="179"/>
      <c r="C22" s="15">
        <v>23175</v>
      </c>
      <c r="D22" s="15">
        <v>15492</v>
      </c>
      <c r="E22" s="15">
        <v>14861</v>
      </c>
      <c r="F22" s="15">
        <v>2959</v>
      </c>
      <c r="G22" s="16">
        <v>91</v>
      </c>
      <c r="H22" s="16">
        <v>54</v>
      </c>
      <c r="I22" s="16">
        <v>590</v>
      </c>
      <c r="J22" s="16">
        <v>101</v>
      </c>
      <c r="K22" s="16">
        <v>154</v>
      </c>
      <c r="L22" s="15">
        <v>89</v>
      </c>
      <c r="M22" s="15">
        <v>1457</v>
      </c>
      <c r="N22" s="15">
        <v>2</v>
      </c>
      <c r="O22" s="15">
        <v>37</v>
      </c>
      <c r="P22" s="15">
        <v>2895</v>
      </c>
      <c r="Q22" s="15">
        <v>151</v>
      </c>
      <c r="R22" s="15">
        <v>860</v>
      </c>
      <c r="S22" s="15">
        <v>9</v>
      </c>
      <c r="T22" s="15">
        <v>55</v>
      </c>
      <c r="U22" s="15">
        <v>4</v>
      </c>
    </row>
    <row r="23" spans="1:22" x14ac:dyDescent="0.25">
      <c r="A23" s="180" t="s">
        <v>18</v>
      </c>
      <c r="B23" s="181"/>
      <c r="C23" s="13">
        <v>6850</v>
      </c>
      <c r="D23" s="13">
        <v>3648</v>
      </c>
      <c r="E23" s="13">
        <v>4997</v>
      </c>
      <c r="F23" s="13">
        <v>679</v>
      </c>
      <c r="G23" s="14">
        <v>12</v>
      </c>
      <c r="H23" s="14">
        <v>10</v>
      </c>
      <c r="I23" s="14">
        <v>148</v>
      </c>
      <c r="J23" s="14">
        <v>20</v>
      </c>
      <c r="K23" s="14">
        <v>17</v>
      </c>
      <c r="L23" s="13">
        <v>28</v>
      </c>
      <c r="M23" s="13">
        <v>341</v>
      </c>
      <c r="N23" s="13">
        <v>2</v>
      </c>
      <c r="O23" s="13">
        <v>7</v>
      </c>
      <c r="P23" s="13">
        <v>215</v>
      </c>
      <c r="Q23" s="13">
        <v>17</v>
      </c>
      <c r="R23" s="13">
        <v>61</v>
      </c>
      <c r="S23" s="13">
        <v>6</v>
      </c>
      <c r="T23" s="13">
        <v>8</v>
      </c>
      <c r="U23" s="13">
        <v>4</v>
      </c>
      <c r="V23" s="1">
        <f>SUM(C23:U23)</f>
        <v>17070</v>
      </c>
    </row>
    <row r="24" spans="1:22" x14ac:dyDescent="0.25">
      <c r="A24" s="371" t="s">
        <v>5</v>
      </c>
      <c r="B24" s="372" t="s">
        <v>4</v>
      </c>
      <c r="C24" s="373">
        <v>0</v>
      </c>
      <c r="D24" s="373">
        <v>1</v>
      </c>
      <c r="E24" s="373">
        <v>0</v>
      </c>
      <c r="F24" s="373">
        <v>1</v>
      </c>
      <c r="G24" s="374">
        <v>0</v>
      </c>
      <c r="H24" s="374">
        <v>0</v>
      </c>
      <c r="I24" s="374">
        <v>0</v>
      </c>
      <c r="J24" s="374">
        <v>0</v>
      </c>
      <c r="K24" s="374">
        <v>0</v>
      </c>
      <c r="L24" s="373">
        <v>0</v>
      </c>
      <c r="M24" s="373">
        <v>0</v>
      </c>
      <c r="N24" s="373">
        <v>0</v>
      </c>
      <c r="O24" s="373">
        <v>0</v>
      </c>
      <c r="P24" s="373">
        <v>0</v>
      </c>
      <c r="Q24" s="373">
        <v>0</v>
      </c>
      <c r="R24" s="373">
        <v>1</v>
      </c>
      <c r="S24" s="373">
        <v>0</v>
      </c>
      <c r="T24" s="373">
        <v>1</v>
      </c>
      <c r="U24" s="373">
        <v>0</v>
      </c>
      <c r="V24" s="375">
        <f t="shared" ref="V24:V42" si="0">SUM(C24:U24)</f>
        <v>4</v>
      </c>
    </row>
    <row r="25" spans="1:22" x14ac:dyDescent="0.25">
      <c r="A25" s="376"/>
      <c r="B25" s="377" t="s">
        <v>3</v>
      </c>
      <c r="C25" s="378">
        <v>685</v>
      </c>
      <c r="D25" s="378">
        <v>364.8</v>
      </c>
      <c r="E25" s="378">
        <v>499.7</v>
      </c>
      <c r="F25" s="378">
        <v>67.900000000000006</v>
      </c>
      <c r="G25" s="379">
        <v>1.2</v>
      </c>
      <c r="H25" s="379">
        <v>1</v>
      </c>
      <c r="I25" s="379">
        <v>14.8</v>
      </c>
      <c r="J25" s="379">
        <v>2</v>
      </c>
      <c r="K25" s="379">
        <v>1.7</v>
      </c>
      <c r="L25" s="378">
        <v>2.8</v>
      </c>
      <c r="M25" s="378">
        <v>34.1</v>
      </c>
      <c r="N25" s="378">
        <v>0.2</v>
      </c>
      <c r="O25" s="378">
        <v>0.7</v>
      </c>
      <c r="P25" s="378">
        <v>21.5</v>
      </c>
      <c r="Q25" s="378">
        <v>1.7</v>
      </c>
      <c r="R25" s="378">
        <v>6.1</v>
      </c>
      <c r="S25" s="378">
        <v>0.6</v>
      </c>
      <c r="T25" s="378">
        <v>0.8</v>
      </c>
      <c r="U25" s="378">
        <v>0.4</v>
      </c>
      <c r="V25" s="380">
        <f t="shared" si="0"/>
        <v>1707</v>
      </c>
    </row>
    <row r="26" spans="1:22" ht="25.5" x14ac:dyDescent="0.25">
      <c r="A26" s="376"/>
      <c r="B26" s="377" t="s">
        <v>2</v>
      </c>
      <c r="C26" s="378">
        <v>5</v>
      </c>
      <c r="D26" s="378">
        <v>1</v>
      </c>
      <c r="E26" s="378">
        <v>0</v>
      </c>
      <c r="F26" s="378">
        <v>0</v>
      </c>
      <c r="G26" s="379"/>
      <c r="H26" s="379"/>
      <c r="I26" s="379"/>
      <c r="J26" s="379"/>
      <c r="K26" s="379"/>
      <c r="L26" s="378"/>
      <c r="M26" s="378"/>
      <c r="N26" s="378"/>
      <c r="O26" s="378"/>
      <c r="P26" s="378"/>
      <c r="Q26" s="378"/>
      <c r="R26" s="378"/>
      <c r="S26" s="378"/>
      <c r="T26" s="378"/>
      <c r="U26" s="378"/>
      <c r="V26" s="380">
        <f t="shared" si="0"/>
        <v>6</v>
      </c>
    </row>
    <row r="27" spans="1:22" ht="25.5" x14ac:dyDescent="0.25">
      <c r="A27" s="381"/>
      <c r="B27" s="382" t="s">
        <v>1</v>
      </c>
      <c r="C27" s="383">
        <v>12</v>
      </c>
      <c r="D27" s="383">
        <v>15</v>
      </c>
      <c r="E27" s="383">
        <v>1</v>
      </c>
      <c r="F27" s="383">
        <v>0</v>
      </c>
      <c r="G27" s="384"/>
      <c r="H27" s="384"/>
      <c r="I27" s="384"/>
      <c r="J27" s="384"/>
      <c r="K27" s="384"/>
      <c r="L27" s="383"/>
      <c r="M27" s="383"/>
      <c r="N27" s="383"/>
      <c r="O27" s="383"/>
      <c r="P27" s="383"/>
      <c r="Q27" s="383"/>
      <c r="R27" s="383"/>
      <c r="S27" s="383"/>
      <c r="T27" s="383"/>
      <c r="U27" s="383"/>
      <c r="V27" s="385">
        <f t="shared" si="0"/>
        <v>28</v>
      </c>
    </row>
    <row r="28" spans="1:22" x14ac:dyDescent="0.25">
      <c r="A28" s="171" t="s">
        <v>17</v>
      </c>
      <c r="B28" s="172"/>
      <c r="C28" s="37">
        <v>702</v>
      </c>
      <c r="D28" s="37">
        <v>381.8</v>
      </c>
      <c r="E28" s="37">
        <v>500.7</v>
      </c>
      <c r="F28" s="37">
        <v>68.900000000000006</v>
      </c>
      <c r="G28" s="38">
        <v>1.2</v>
      </c>
      <c r="H28" s="38">
        <v>1</v>
      </c>
      <c r="I28" s="38">
        <v>14.8</v>
      </c>
      <c r="J28" s="38">
        <v>2</v>
      </c>
      <c r="K28" s="38">
        <v>1.7</v>
      </c>
      <c r="L28" s="37">
        <v>2.8</v>
      </c>
      <c r="M28" s="37">
        <v>34.1</v>
      </c>
      <c r="N28" s="37">
        <v>0.2</v>
      </c>
      <c r="O28" s="37">
        <v>0.7</v>
      </c>
      <c r="P28" s="37">
        <v>21.5</v>
      </c>
      <c r="Q28" s="37">
        <v>1.7</v>
      </c>
      <c r="R28" s="37">
        <v>7.1</v>
      </c>
      <c r="S28" s="37">
        <v>0.6</v>
      </c>
      <c r="T28" s="37">
        <v>1.8</v>
      </c>
      <c r="U28" s="37">
        <v>0.4</v>
      </c>
      <c r="V28" s="1">
        <f t="shared" si="0"/>
        <v>1745</v>
      </c>
    </row>
    <row r="29" spans="1:22" x14ac:dyDescent="0.25">
      <c r="A29" s="386" t="s">
        <v>16</v>
      </c>
      <c r="B29" s="387" t="s">
        <v>15</v>
      </c>
      <c r="C29" s="388">
        <v>0</v>
      </c>
      <c r="D29" s="388">
        <v>1</v>
      </c>
      <c r="E29" s="388">
        <v>0</v>
      </c>
      <c r="F29" s="388">
        <v>5</v>
      </c>
      <c r="G29" s="389">
        <v>0</v>
      </c>
      <c r="H29" s="389">
        <v>0</v>
      </c>
      <c r="I29" s="389">
        <v>0</v>
      </c>
      <c r="J29" s="389">
        <v>1</v>
      </c>
      <c r="K29" s="389">
        <v>0</v>
      </c>
      <c r="L29" s="388">
        <v>0</v>
      </c>
      <c r="M29" s="388">
        <v>0</v>
      </c>
      <c r="N29" s="388">
        <v>0</v>
      </c>
      <c r="O29" s="388">
        <v>3</v>
      </c>
      <c r="P29" s="388">
        <v>0</v>
      </c>
      <c r="Q29" s="388">
        <v>0</v>
      </c>
      <c r="R29" s="388">
        <v>0</v>
      </c>
      <c r="S29" s="388">
        <v>0</v>
      </c>
      <c r="T29" s="388">
        <v>0</v>
      </c>
      <c r="U29" s="388">
        <v>0</v>
      </c>
      <c r="V29" s="375">
        <f t="shared" si="0"/>
        <v>10</v>
      </c>
    </row>
    <row r="30" spans="1:22" x14ac:dyDescent="0.25">
      <c r="A30" s="390"/>
      <c r="B30" s="391" t="s">
        <v>14</v>
      </c>
      <c r="C30" s="392">
        <v>2740</v>
      </c>
      <c r="D30" s="392">
        <v>1459.2</v>
      </c>
      <c r="E30" s="392">
        <v>1998.8</v>
      </c>
      <c r="F30" s="392">
        <v>271.60000000000002</v>
      </c>
      <c r="G30" s="393">
        <v>4.8</v>
      </c>
      <c r="H30" s="393">
        <v>4</v>
      </c>
      <c r="I30" s="393">
        <v>59.2</v>
      </c>
      <c r="J30" s="393">
        <v>8</v>
      </c>
      <c r="K30" s="393">
        <v>6.8</v>
      </c>
      <c r="L30" s="392">
        <v>11.2</v>
      </c>
      <c r="M30" s="392">
        <v>136.4</v>
      </c>
      <c r="N30" s="392">
        <v>0.8</v>
      </c>
      <c r="O30" s="392">
        <v>2.8</v>
      </c>
      <c r="P30" s="392">
        <v>86</v>
      </c>
      <c r="Q30" s="392">
        <v>6.8</v>
      </c>
      <c r="R30" s="392">
        <v>24.4</v>
      </c>
      <c r="S30" s="392">
        <v>2.4</v>
      </c>
      <c r="T30" s="392">
        <v>3.2</v>
      </c>
      <c r="U30" s="392">
        <v>1.6</v>
      </c>
      <c r="V30" s="380">
        <f t="shared" si="0"/>
        <v>6828</v>
      </c>
    </row>
    <row r="31" spans="1:22" ht="25.5" x14ac:dyDescent="0.25">
      <c r="A31" s="390"/>
      <c r="B31" s="391" t="s">
        <v>2</v>
      </c>
      <c r="C31" s="392">
        <v>8</v>
      </c>
      <c r="D31" s="392">
        <v>1</v>
      </c>
      <c r="E31" s="392">
        <v>1</v>
      </c>
      <c r="F31" s="392">
        <v>0</v>
      </c>
      <c r="G31" s="393"/>
      <c r="H31" s="393"/>
      <c r="I31" s="393"/>
      <c r="J31" s="393"/>
      <c r="K31" s="393"/>
      <c r="L31" s="392"/>
      <c r="M31" s="392"/>
      <c r="N31" s="392"/>
      <c r="O31" s="392"/>
      <c r="P31" s="392"/>
      <c r="Q31" s="392"/>
      <c r="R31" s="392"/>
      <c r="S31" s="392"/>
      <c r="T31" s="392"/>
      <c r="U31" s="392"/>
      <c r="V31" s="380">
        <f t="shared" si="0"/>
        <v>10</v>
      </c>
    </row>
    <row r="32" spans="1:22" ht="25.5" x14ac:dyDescent="0.25">
      <c r="A32" s="394"/>
      <c r="B32" s="395" t="s">
        <v>1</v>
      </c>
      <c r="C32" s="396">
        <v>10</v>
      </c>
      <c r="D32" s="396">
        <v>9</v>
      </c>
      <c r="E32" s="396">
        <v>10</v>
      </c>
      <c r="F32" s="396">
        <v>0</v>
      </c>
      <c r="G32" s="397"/>
      <c r="H32" s="397"/>
      <c r="I32" s="397"/>
      <c r="J32" s="397"/>
      <c r="K32" s="397"/>
      <c r="L32" s="396">
        <v>12</v>
      </c>
      <c r="M32" s="396"/>
      <c r="N32" s="396"/>
      <c r="O32" s="396"/>
      <c r="P32" s="396"/>
      <c r="Q32" s="396"/>
      <c r="R32" s="396"/>
      <c r="S32" s="396"/>
      <c r="T32" s="396"/>
      <c r="U32" s="396"/>
      <c r="V32" s="385">
        <f t="shared" si="0"/>
        <v>41</v>
      </c>
    </row>
    <row r="33" spans="1:23" x14ac:dyDescent="0.25">
      <c r="A33" s="171" t="s">
        <v>13</v>
      </c>
      <c r="B33" s="172"/>
      <c r="C33" s="40">
        <v>2758</v>
      </c>
      <c r="D33" s="40">
        <v>1469.2</v>
      </c>
      <c r="E33" s="40">
        <v>2009.8</v>
      </c>
      <c r="F33" s="40">
        <v>271.60000000000002</v>
      </c>
      <c r="G33" s="41">
        <v>4.8</v>
      </c>
      <c r="H33" s="41">
        <v>4</v>
      </c>
      <c r="I33" s="41">
        <v>59.2</v>
      </c>
      <c r="J33" s="41">
        <v>8</v>
      </c>
      <c r="K33" s="41">
        <v>6.8</v>
      </c>
      <c r="L33" s="40">
        <v>23.2</v>
      </c>
      <c r="M33" s="40">
        <v>136.4</v>
      </c>
      <c r="N33" s="40">
        <v>0.8</v>
      </c>
      <c r="O33" s="40">
        <v>2.8</v>
      </c>
      <c r="P33" s="40">
        <v>86</v>
      </c>
      <c r="Q33" s="40">
        <v>6.8</v>
      </c>
      <c r="R33" s="40">
        <v>24.4</v>
      </c>
      <c r="S33" s="40">
        <v>2.4</v>
      </c>
      <c r="T33" s="40">
        <v>3.2</v>
      </c>
      <c r="U33" s="40">
        <v>1.6</v>
      </c>
      <c r="V33" s="1">
        <f t="shared" si="0"/>
        <v>6879</v>
      </c>
    </row>
    <row r="34" spans="1:23" x14ac:dyDescent="0.25">
      <c r="A34" s="386" t="s">
        <v>12</v>
      </c>
      <c r="B34" s="387" t="s">
        <v>11</v>
      </c>
      <c r="C34" s="388">
        <v>0</v>
      </c>
      <c r="D34" s="388">
        <v>8</v>
      </c>
      <c r="E34" s="388">
        <v>0</v>
      </c>
      <c r="F34" s="388">
        <v>15</v>
      </c>
      <c r="G34" s="389">
        <v>0</v>
      </c>
      <c r="H34" s="389">
        <v>4</v>
      </c>
      <c r="I34" s="389">
        <v>0</v>
      </c>
      <c r="J34" s="389">
        <v>4</v>
      </c>
      <c r="K34" s="389">
        <v>0</v>
      </c>
      <c r="L34" s="388">
        <v>0</v>
      </c>
      <c r="M34" s="388">
        <v>0</v>
      </c>
      <c r="N34" s="388">
        <v>0</v>
      </c>
      <c r="O34" s="388">
        <v>2</v>
      </c>
      <c r="P34" s="388">
        <v>1</v>
      </c>
      <c r="Q34" s="388">
        <v>0</v>
      </c>
      <c r="R34" s="388">
        <v>0</v>
      </c>
      <c r="S34" s="388">
        <v>0</v>
      </c>
      <c r="T34" s="388">
        <v>0</v>
      </c>
      <c r="U34" s="388">
        <v>0</v>
      </c>
      <c r="V34" s="375">
        <f t="shared" si="0"/>
        <v>34</v>
      </c>
    </row>
    <row r="35" spans="1:23" x14ac:dyDescent="0.25">
      <c r="A35" s="390"/>
      <c r="B35" s="391" t="s">
        <v>10</v>
      </c>
      <c r="C35" s="398">
        <v>4795</v>
      </c>
      <c r="D35" s="398">
        <v>2553.6</v>
      </c>
      <c r="E35" s="398">
        <v>3497.9</v>
      </c>
      <c r="F35" s="398">
        <v>475.3</v>
      </c>
      <c r="G35" s="393">
        <v>8.4</v>
      </c>
      <c r="H35" s="393">
        <v>7</v>
      </c>
      <c r="I35" s="393">
        <v>103.6</v>
      </c>
      <c r="J35" s="393">
        <v>14</v>
      </c>
      <c r="K35" s="393">
        <v>11.9</v>
      </c>
      <c r="L35" s="398">
        <v>19.600000000000001</v>
      </c>
      <c r="M35" s="398">
        <v>238.7</v>
      </c>
      <c r="N35" s="398">
        <v>1.4</v>
      </c>
      <c r="O35" s="398">
        <v>4.9000000000000004</v>
      </c>
      <c r="P35" s="398">
        <v>150.5</v>
      </c>
      <c r="Q35" s="398">
        <v>11.9</v>
      </c>
      <c r="R35" s="398">
        <v>42.7</v>
      </c>
      <c r="S35" s="398">
        <v>4.2</v>
      </c>
      <c r="T35" s="398">
        <v>5.6</v>
      </c>
      <c r="U35" s="398">
        <v>2.8</v>
      </c>
      <c r="V35" s="380">
        <f t="shared" si="0"/>
        <v>11949</v>
      </c>
    </row>
    <row r="36" spans="1:23" ht="25.5" x14ac:dyDescent="0.25">
      <c r="A36" s="390"/>
      <c r="B36" s="391" t="s">
        <v>2</v>
      </c>
      <c r="C36" s="398">
        <v>0</v>
      </c>
      <c r="D36" s="398">
        <v>0</v>
      </c>
      <c r="E36" s="398">
        <v>0</v>
      </c>
      <c r="F36" s="398">
        <v>0</v>
      </c>
      <c r="G36" s="393"/>
      <c r="H36" s="393"/>
      <c r="I36" s="393"/>
      <c r="J36" s="393"/>
      <c r="K36" s="393"/>
      <c r="L36" s="398"/>
      <c r="M36" s="398"/>
      <c r="N36" s="398"/>
      <c r="O36" s="398"/>
      <c r="P36" s="398"/>
      <c r="Q36" s="398"/>
      <c r="R36" s="398"/>
      <c r="S36" s="398"/>
      <c r="T36" s="398"/>
      <c r="U36" s="398"/>
      <c r="V36" s="380">
        <f t="shared" si="0"/>
        <v>0</v>
      </c>
    </row>
    <row r="37" spans="1:23" ht="25.5" x14ac:dyDescent="0.25">
      <c r="A37" s="394"/>
      <c r="B37" s="395" t="s">
        <v>1</v>
      </c>
      <c r="C37" s="399">
        <v>14</v>
      </c>
      <c r="D37" s="399">
        <v>8</v>
      </c>
      <c r="E37" s="399">
        <v>5</v>
      </c>
      <c r="F37" s="399">
        <v>1</v>
      </c>
      <c r="G37" s="397"/>
      <c r="H37" s="397"/>
      <c r="I37" s="397"/>
      <c r="J37" s="397"/>
      <c r="K37" s="397"/>
      <c r="L37" s="399"/>
      <c r="M37" s="399"/>
      <c r="N37" s="399"/>
      <c r="O37" s="399"/>
      <c r="P37" s="399"/>
      <c r="Q37" s="399"/>
      <c r="R37" s="399"/>
      <c r="S37" s="399"/>
      <c r="T37" s="399"/>
      <c r="U37" s="399"/>
      <c r="V37" s="385">
        <f t="shared" si="0"/>
        <v>28</v>
      </c>
    </row>
    <row r="38" spans="1:23" x14ac:dyDescent="0.25">
      <c r="A38" s="171" t="s">
        <v>9</v>
      </c>
      <c r="B38" s="172"/>
      <c r="C38" s="7">
        <v>4809</v>
      </c>
      <c r="D38" s="7">
        <v>2561.6</v>
      </c>
      <c r="E38" s="7">
        <v>3502.9</v>
      </c>
      <c r="F38" s="7">
        <v>476.3</v>
      </c>
      <c r="G38" s="43">
        <v>8.4</v>
      </c>
      <c r="H38" s="43">
        <v>7</v>
      </c>
      <c r="I38" s="43">
        <v>103.6</v>
      </c>
      <c r="J38" s="43">
        <v>14</v>
      </c>
      <c r="K38" s="43">
        <v>11.9</v>
      </c>
      <c r="L38" s="7">
        <v>19.600000000000001</v>
      </c>
      <c r="M38" s="7">
        <v>238.7</v>
      </c>
      <c r="N38" s="7">
        <v>1.4</v>
      </c>
      <c r="O38" s="7">
        <v>4.9000000000000004</v>
      </c>
      <c r="P38" s="7">
        <v>150.5</v>
      </c>
      <c r="Q38" s="7">
        <v>11.9</v>
      </c>
      <c r="R38" s="7">
        <v>42.7</v>
      </c>
      <c r="S38" s="7">
        <v>4.2</v>
      </c>
      <c r="T38" s="7">
        <v>5.6</v>
      </c>
      <c r="U38" s="7">
        <v>2.8</v>
      </c>
      <c r="V38" s="1">
        <f t="shared" si="0"/>
        <v>11977</v>
      </c>
    </row>
    <row r="39" spans="1:23" x14ac:dyDescent="0.25">
      <c r="A39" s="169" t="s">
        <v>8</v>
      </c>
      <c r="B39" s="42" t="s">
        <v>7</v>
      </c>
      <c r="C39" s="44">
        <v>6850</v>
      </c>
      <c r="D39" s="44">
        <v>3648</v>
      </c>
      <c r="E39" s="44">
        <v>4997</v>
      </c>
      <c r="F39" s="44">
        <v>679</v>
      </c>
      <c r="G39" s="5">
        <v>12</v>
      </c>
      <c r="H39" s="5">
        <v>10</v>
      </c>
      <c r="I39" s="5">
        <v>148</v>
      </c>
      <c r="J39" s="5">
        <v>20</v>
      </c>
      <c r="K39" s="5">
        <v>17</v>
      </c>
      <c r="L39" s="44">
        <v>28</v>
      </c>
      <c r="M39" s="44">
        <v>341</v>
      </c>
      <c r="N39" s="44">
        <v>2</v>
      </c>
      <c r="O39" s="44">
        <v>7</v>
      </c>
      <c r="P39" s="44">
        <v>215</v>
      </c>
      <c r="Q39" s="44">
        <v>17</v>
      </c>
      <c r="R39" s="44">
        <v>61</v>
      </c>
      <c r="S39" s="44">
        <v>6</v>
      </c>
      <c r="T39" s="44">
        <v>8</v>
      </c>
      <c r="U39" s="44">
        <v>4</v>
      </c>
      <c r="V39" s="1">
        <f t="shared" si="0"/>
        <v>17070</v>
      </c>
    </row>
    <row r="40" spans="1:23" ht="25.5" x14ac:dyDescent="0.25">
      <c r="A40" s="169"/>
      <c r="B40" s="39" t="s">
        <v>2</v>
      </c>
      <c r="C40" s="44">
        <v>0</v>
      </c>
      <c r="D40" s="44">
        <v>0</v>
      </c>
      <c r="E40" s="44">
        <v>0</v>
      </c>
      <c r="F40" s="44">
        <v>0</v>
      </c>
      <c r="G40" s="4"/>
      <c r="H40" s="4"/>
      <c r="I40" s="4"/>
      <c r="J40" s="4"/>
      <c r="K40" s="4"/>
      <c r="L40" s="44"/>
      <c r="M40" s="44"/>
      <c r="N40" s="44"/>
      <c r="O40" s="44"/>
      <c r="P40" s="44"/>
      <c r="Q40" s="44"/>
      <c r="R40" s="44"/>
      <c r="S40" s="44"/>
      <c r="T40" s="44"/>
      <c r="U40" s="44"/>
      <c r="V40" s="1">
        <f t="shared" si="0"/>
        <v>0</v>
      </c>
    </row>
    <row r="41" spans="1:23" ht="25.5" x14ac:dyDescent="0.25">
      <c r="A41" s="170"/>
      <c r="B41" s="39" t="s">
        <v>1</v>
      </c>
      <c r="C41" s="44">
        <v>15</v>
      </c>
      <c r="D41" s="44">
        <v>16</v>
      </c>
      <c r="E41" s="44">
        <v>5</v>
      </c>
      <c r="F41" s="44">
        <v>2</v>
      </c>
      <c r="G41" s="4"/>
      <c r="H41" s="4"/>
      <c r="I41" s="4"/>
      <c r="J41" s="4"/>
      <c r="K41" s="4"/>
      <c r="L41" s="44"/>
      <c r="M41" s="44"/>
      <c r="N41" s="44"/>
      <c r="O41" s="44"/>
      <c r="P41" s="44">
        <v>1</v>
      </c>
      <c r="Q41" s="44"/>
      <c r="R41" s="44"/>
      <c r="S41" s="44"/>
      <c r="T41" s="44"/>
      <c r="U41" s="44"/>
      <c r="V41" s="1">
        <f t="shared" si="0"/>
        <v>39</v>
      </c>
    </row>
    <row r="42" spans="1:23" x14ac:dyDescent="0.25">
      <c r="A42" s="173" t="s">
        <v>6</v>
      </c>
      <c r="B42" s="173"/>
      <c r="C42" s="45">
        <v>6850</v>
      </c>
      <c r="D42" s="45">
        <v>3648</v>
      </c>
      <c r="E42" s="45">
        <v>4997</v>
      </c>
      <c r="F42" s="45">
        <v>679</v>
      </c>
      <c r="G42" s="46">
        <v>12</v>
      </c>
      <c r="H42" s="46">
        <v>10</v>
      </c>
      <c r="I42" s="46">
        <v>148</v>
      </c>
      <c r="J42" s="46">
        <v>20</v>
      </c>
      <c r="K42" s="46">
        <v>17</v>
      </c>
      <c r="L42" s="45">
        <v>28</v>
      </c>
      <c r="M42" s="45">
        <v>341</v>
      </c>
      <c r="N42" s="45">
        <v>2</v>
      </c>
      <c r="O42" s="45">
        <v>7</v>
      </c>
      <c r="P42" s="45">
        <v>215</v>
      </c>
      <c r="Q42" s="45">
        <v>17</v>
      </c>
      <c r="R42" s="45">
        <v>61</v>
      </c>
      <c r="S42" s="45">
        <v>6</v>
      </c>
      <c r="T42" s="45">
        <v>8</v>
      </c>
      <c r="U42" s="45">
        <v>4</v>
      </c>
      <c r="V42" s="1">
        <f t="shared" si="0"/>
        <v>17070</v>
      </c>
    </row>
    <row r="43" spans="1:23" x14ac:dyDescent="0.25">
      <c r="A43" s="47"/>
      <c r="B43" s="47"/>
      <c r="C43" s="367">
        <f>C23-C44</f>
        <v>841</v>
      </c>
      <c r="D43" s="367">
        <f t="shared" ref="D43:V43" si="1">D23-D44</f>
        <v>981</v>
      </c>
      <c r="E43" s="367">
        <f t="shared" si="1"/>
        <v>2061</v>
      </c>
      <c r="F43" s="367">
        <f t="shared" si="1"/>
        <v>242</v>
      </c>
      <c r="G43" s="367">
        <f t="shared" si="1"/>
        <v>0</v>
      </c>
      <c r="H43" s="367">
        <f t="shared" si="1"/>
        <v>0</v>
      </c>
      <c r="I43" s="367">
        <f t="shared" si="1"/>
        <v>23</v>
      </c>
      <c r="J43" s="367">
        <f t="shared" si="1"/>
        <v>1</v>
      </c>
      <c r="K43" s="367">
        <f t="shared" si="1"/>
        <v>7</v>
      </c>
      <c r="L43" s="367">
        <f t="shared" si="1"/>
        <v>0</v>
      </c>
      <c r="M43" s="367">
        <f t="shared" si="1"/>
        <v>45</v>
      </c>
      <c r="N43" s="367">
        <f t="shared" si="1"/>
        <v>0</v>
      </c>
      <c r="O43" s="367">
        <f t="shared" si="1"/>
        <v>0</v>
      </c>
      <c r="P43" s="367">
        <f t="shared" si="1"/>
        <v>12</v>
      </c>
      <c r="Q43" s="367">
        <f t="shared" si="1"/>
        <v>0</v>
      </c>
      <c r="R43" s="367">
        <f t="shared" si="1"/>
        <v>-1</v>
      </c>
      <c r="S43" s="367">
        <f t="shared" si="1"/>
        <v>0</v>
      </c>
      <c r="T43" s="367">
        <f t="shared" si="1"/>
        <v>0</v>
      </c>
      <c r="U43" s="367">
        <f t="shared" si="1"/>
        <v>-2</v>
      </c>
      <c r="V43" s="367">
        <f t="shared" si="1"/>
        <v>4210</v>
      </c>
    </row>
    <row r="44" spans="1:23" x14ac:dyDescent="0.25">
      <c r="A44" s="47"/>
      <c r="B44" s="75" t="s">
        <v>49</v>
      </c>
      <c r="C44" s="76">
        <v>6009</v>
      </c>
      <c r="D44" s="76">
        <v>2667</v>
      </c>
      <c r="E44" s="76">
        <v>2936</v>
      </c>
      <c r="F44" s="76">
        <v>437</v>
      </c>
      <c r="G44" s="76">
        <v>12</v>
      </c>
      <c r="H44" s="76">
        <v>10</v>
      </c>
      <c r="I44" s="76">
        <v>125</v>
      </c>
      <c r="J44" s="76">
        <v>19</v>
      </c>
      <c r="K44" s="76">
        <v>10</v>
      </c>
      <c r="L44" s="76">
        <v>28</v>
      </c>
      <c r="M44" s="76">
        <v>296</v>
      </c>
      <c r="N44" s="76">
        <v>2</v>
      </c>
      <c r="O44" s="76">
        <v>7</v>
      </c>
      <c r="P44" s="76">
        <v>203</v>
      </c>
      <c r="Q44" s="76">
        <v>17</v>
      </c>
      <c r="R44" s="76">
        <v>62</v>
      </c>
      <c r="S44" s="76">
        <v>6</v>
      </c>
      <c r="T44" s="76">
        <v>8</v>
      </c>
      <c r="U44" s="76">
        <v>6</v>
      </c>
      <c r="V44">
        <f>SUM(C44:U44)</f>
        <v>12860</v>
      </c>
      <c r="W44" s="285">
        <f>1-(V44/V23)</f>
        <v>0.2466315172817809</v>
      </c>
    </row>
    <row r="45" spans="1:23" x14ac:dyDescent="0.25">
      <c r="A45" s="47"/>
      <c r="B45" s="48" t="s">
        <v>4</v>
      </c>
      <c r="C45" s="77">
        <v>1</v>
      </c>
      <c r="D45" s="77">
        <v>1</v>
      </c>
      <c r="E45" s="77">
        <v>1</v>
      </c>
      <c r="F45" s="78">
        <v>0</v>
      </c>
      <c r="G45" s="77">
        <v>1</v>
      </c>
      <c r="H45" s="77">
        <v>1</v>
      </c>
      <c r="I45" s="77">
        <v>1</v>
      </c>
      <c r="J45" s="77">
        <v>1</v>
      </c>
      <c r="K45" s="77">
        <v>1</v>
      </c>
      <c r="L45" s="77">
        <v>1</v>
      </c>
      <c r="M45" s="77">
        <v>1</v>
      </c>
      <c r="N45" s="77">
        <v>1</v>
      </c>
      <c r="O45" s="77">
        <v>1</v>
      </c>
      <c r="P45" s="77">
        <v>1</v>
      </c>
      <c r="Q45" s="77">
        <v>1</v>
      </c>
      <c r="R45" s="78">
        <v>0</v>
      </c>
      <c r="S45" s="77">
        <v>1</v>
      </c>
      <c r="T45" s="78">
        <v>0</v>
      </c>
      <c r="U45" s="77">
        <v>1</v>
      </c>
      <c r="V45" s="369">
        <f>V43/V23</f>
        <v>0.2466315172817809</v>
      </c>
    </row>
    <row r="46" spans="1:23" x14ac:dyDescent="0.25">
      <c r="A46" s="47"/>
      <c r="B46" s="48" t="s">
        <v>3</v>
      </c>
      <c r="C46" s="2">
        <f t="shared" ref="C46:U46" si="2">1-(C44/C23)</f>
        <v>0.12277372262773723</v>
      </c>
      <c r="D46" s="2">
        <f t="shared" si="2"/>
        <v>0.26891447368421051</v>
      </c>
      <c r="E46" s="2">
        <f t="shared" si="2"/>
        <v>0.41244746848108871</v>
      </c>
      <c r="F46" s="2">
        <f t="shared" si="2"/>
        <v>0.35640648011782028</v>
      </c>
      <c r="G46" s="79">
        <f t="shared" si="2"/>
        <v>0</v>
      </c>
      <c r="H46" s="79">
        <f t="shared" si="2"/>
        <v>0</v>
      </c>
      <c r="I46" s="2">
        <f t="shared" si="2"/>
        <v>0.15540540540540537</v>
      </c>
      <c r="J46" s="79">
        <f t="shared" si="2"/>
        <v>5.0000000000000044E-2</v>
      </c>
      <c r="K46" s="2">
        <f t="shared" si="2"/>
        <v>0.41176470588235292</v>
      </c>
      <c r="L46" s="79">
        <f t="shared" si="2"/>
        <v>0</v>
      </c>
      <c r="M46" s="2">
        <f t="shared" si="2"/>
        <v>0.13196480938416422</v>
      </c>
      <c r="N46" s="79">
        <f t="shared" si="2"/>
        <v>0</v>
      </c>
      <c r="O46" s="79">
        <f t="shared" si="2"/>
        <v>0</v>
      </c>
      <c r="P46" s="79">
        <f t="shared" si="2"/>
        <v>5.5813953488372148E-2</v>
      </c>
      <c r="Q46" s="79">
        <f t="shared" si="2"/>
        <v>0</v>
      </c>
      <c r="R46" s="79">
        <f t="shared" si="2"/>
        <v>-1.6393442622950838E-2</v>
      </c>
      <c r="S46" s="79">
        <f t="shared" si="2"/>
        <v>0</v>
      </c>
      <c r="T46" s="79">
        <f t="shared" si="2"/>
        <v>0</v>
      </c>
      <c r="U46" s="79">
        <f t="shared" si="2"/>
        <v>-0.5</v>
      </c>
    </row>
    <row r="47" spans="1:23" ht="25.5" x14ac:dyDescent="0.25">
      <c r="A47" s="47"/>
      <c r="B47" s="48" t="s">
        <v>2</v>
      </c>
      <c r="C47" s="166" t="s">
        <v>0</v>
      </c>
      <c r="D47" s="167"/>
      <c r="E47" s="167"/>
      <c r="F47" s="167"/>
      <c r="G47" s="167"/>
      <c r="H47" s="167"/>
      <c r="I47" s="167"/>
      <c r="J47" s="167"/>
      <c r="K47" s="167"/>
      <c r="L47" s="167"/>
      <c r="M47" s="167"/>
      <c r="N47" s="167"/>
      <c r="O47" s="167"/>
      <c r="P47" s="167"/>
      <c r="Q47" s="167"/>
      <c r="R47" s="167"/>
      <c r="S47" s="167"/>
      <c r="T47" s="167"/>
      <c r="U47" s="168"/>
    </row>
    <row r="48" spans="1:23" ht="25.5" x14ac:dyDescent="0.25">
      <c r="A48" s="47"/>
      <c r="B48" s="48" t="s">
        <v>1</v>
      </c>
      <c r="C48" s="166" t="s">
        <v>0</v>
      </c>
      <c r="D48" s="167"/>
      <c r="E48" s="167"/>
      <c r="F48" s="167"/>
      <c r="G48" s="167"/>
      <c r="H48" s="167"/>
      <c r="I48" s="167"/>
      <c r="J48" s="167"/>
      <c r="K48" s="167"/>
      <c r="L48" s="167"/>
      <c r="M48" s="167"/>
      <c r="N48" s="167"/>
      <c r="O48" s="167"/>
      <c r="P48" s="167"/>
      <c r="Q48" s="167"/>
      <c r="R48" s="167"/>
      <c r="S48" s="167"/>
      <c r="T48" s="167"/>
      <c r="U48" s="168"/>
    </row>
    <row r="49" spans="1:6" x14ac:dyDescent="0.25">
      <c r="A49" s="47"/>
    </row>
    <row r="51" spans="1:6" x14ac:dyDescent="0.25">
      <c r="C51" s="1"/>
      <c r="D51" s="1"/>
      <c r="E51" s="1"/>
      <c r="F51" s="1"/>
    </row>
  </sheetData>
  <mergeCells count="20">
    <mergeCell ref="A6:U6"/>
    <mergeCell ref="A15:B15"/>
    <mergeCell ref="A17:B17"/>
    <mergeCell ref="A18:B18"/>
    <mergeCell ref="B12:U13"/>
    <mergeCell ref="A19:B19"/>
    <mergeCell ref="A20:B20"/>
    <mergeCell ref="A21:B21"/>
    <mergeCell ref="A22:B22"/>
    <mergeCell ref="A23:B23"/>
    <mergeCell ref="A24:A27"/>
    <mergeCell ref="A28:B28"/>
    <mergeCell ref="A29:A32"/>
    <mergeCell ref="A33:B33"/>
    <mergeCell ref="C47:U47"/>
    <mergeCell ref="C48:U48"/>
    <mergeCell ref="A34:A37"/>
    <mergeCell ref="A38:B38"/>
    <mergeCell ref="A39:A41"/>
    <mergeCell ref="A42:B42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A08718-6AE1-4630-AD3B-06C8B6E7A358}">
  <sheetPr>
    <tabColor rgb="FFFFC000"/>
  </sheetPr>
  <dimension ref="B2:AA19"/>
  <sheetViews>
    <sheetView topLeftCell="B1" zoomScale="70" zoomScaleNormal="70" workbookViewId="0">
      <selection activeCell="D16" sqref="D16"/>
    </sheetView>
  </sheetViews>
  <sheetFormatPr baseColWidth="10" defaultRowHeight="12.75" x14ac:dyDescent="0.2"/>
  <cols>
    <col min="1" max="1" width="11.42578125" style="33"/>
    <col min="2" max="2" width="46" style="33" bestFit="1" customWidth="1"/>
    <col min="3" max="3" width="12.140625" style="33" bestFit="1" customWidth="1"/>
    <col min="4" max="4" width="65" style="33" customWidth="1"/>
    <col min="5" max="5" width="14.85546875" style="33" customWidth="1"/>
    <col min="6" max="6" width="15.5703125" style="33" customWidth="1"/>
    <col min="7" max="7" width="12.85546875" style="33" customWidth="1"/>
    <col min="8" max="8" width="13.28515625" style="33" customWidth="1"/>
    <col min="9" max="10" width="11.42578125" style="33"/>
    <col min="11" max="11" width="59.7109375" style="33" customWidth="1"/>
    <col min="12" max="16" width="11.42578125" style="33"/>
    <col min="17" max="17" width="27.28515625" style="33" bestFit="1" customWidth="1"/>
    <col min="18" max="18" width="19.7109375" style="33" customWidth="1"/>
    <col min="19" max="19" width="25" style="33" customWidth="1"/>
    <col min="20" max="20" width="15.28515625" style="33" bestFit="1" customWidth="1"/>
    <col min="21" max="21" width="19.42578125" style="33" bestFit="1" customWidth="1"/>
    <col min="22" max="22" width="33.140625" style="33" bestFit="1" customWidth="1"/>
    <col min="23" max="16384" width="11.42578125" style="33"/>
  </cols>
  <sheetData>
    <row r="2" spans="2:27" ht="41.25" customHeight="1" thickBot="1" x14ac:dyDescent="0.25">
      <c r="E2" s="212" t="s">
        <v>37</v>
      </c>
      <c r="F2" s="212" t="s">
        <v>36</v>
      </c>
      <c r="G2" s="212" t="s">
        <v>35</v>
      </c>
      <c r="H2" s="212" t="s">
        <v>34</v>
      </c>
      <c r="L2" s="221" t="s">
        <v>68</v>
      </c>
      <c r="M2" s="221" t="s">
        <v>74</v>
      </c>
      <c r="N2" s="221" t="s">
        <v>75</v>
      </c>
      <c r="O2" s="221" t="s">
        <v>76</v>
      </c>
    </row>
    <row r="3" spans="2:27" ht="15" customHeight="1" thickTop="1" x14ac:dyDescent="0.2">
      <c r="D3" s="256" t="s">
        <v>19</v>
      </c>
      <c r="E3" s="213">
        <v>23175</v>
      </c>
      <c r="F3" s="213">
        <v>15492</v>
      </c>
      <c r="G3" s="213">
        <v>14861</v>
      </c>
      <c r="H3" s="214">
        <v>2959</v>
      </c>
      <c r="I3" s="355">
        <f>SUM(E3:H3)</f>
        <v>56487</v>
      </c>
      <c r="K3" s="256" t="s">
        <v>78</v>
      </c>
      <c r="L3" s="213">
        <v>8402</v>
      </c>
      <c r="M3" s="213">
        <v>3217</v>
      </c>
      <c r="N3" s="213">
        <v>3877</v>
      </c>
      <c r="O3" s="214">
        <v>1047</v>
      </c>
      <c r="Q3" s="244"/>
      <c r="R3" s="225"/>
      <c r="S3" s="225"/>
      <c r="T3" s="225"/>
      <c r="U3" s="225"/>
      <c r="V3" s="225"/>
      <c r="W3" s="225"/>
    </row>
    <row r="4" spans="2:27" ht="30" customHeight="1" thickBot="1" x14ac:dyDescent="0.25">
      <c r="D4" s="257" t="s">
        <v>251</v>
      </c>
      <c r="E4" s="14">
        <v>6850</v>
      </c>
      <c r="F4" s="14">
        <v>3648</v>
      </c>
      <c r="G4" s="14">
        <v>4997</v>
      </c>
      <c r="H4" s="224">
        <v>679</v>
      </c>
      <c r="K4" s="257" t="s">
        <v>252</v>
      </c>
      <c r="L4" s="14">
        <v>881</v>
      </c>
      <c r="M4" s="14">
        <v>168</v>
      </c>
      <c r="N4" s="14">
        <v>116</v>
      </c>
      <c r="O4" s="224">
        <v>127</v>
      </c>
      <c r="Q4" s="245"/>
      <c r="R4" s="255"/>
      <c r="S4" s="255"/>
      <c r="T4" s="255"/>
      <c r="U4" s="255"/>
      <c r="V4" s="255"/>
      <c r="W4" s="255"/>
    </row>
    <row r="5" spans="2:27" ht="15" customHeight="1" thickBot="1" x14ac:dyDescent="0.25">
      <c r="D5" s="209" t="s">
        <v>49</v>
      </c>
      <c r="E5" s="215">
        <v>6009</v>
      </c>
      <c r="F5" s="215">
        <v>2667</v>
      </c>
      <c r="G5" s="215">
        <v>2936</v>
      </c>
      <c r="H5" s="216">
        <v>437</v>
      </c>
      <c r="K5" s="222" t="s">
        <v>49</v>
      </c>
      <c r="L5" s="223">
        <v>854</v>
      </c>
      <c r="M5" s="223">
        <v>96</v>
      </c>
      <c r="N5" s="223">
        <v>92</v>
      </c>
      <c r="O5" s="223">
        <v>10</v>
      </c>
      <c r="Q5" s="246" t="s">
        <v>54</v>
      </c>
      <c r="R5" s="226" t="s">
        <v>253</v>
      </c>
      <c r="S5" s="226" t="s">
        <v>256</v>
      </c>
      <c r="T5" s="249" t="s">
        <v>263</v>
      </c>
      <c r="U5" s="230" t="s">
        <v>262</v>
      </c>
      <c r="V5" s="252" t="s">
        <v>264</v>
      </c>
      <c r="X5" s="33" t="s">
        <v>54</v>
      </c>
      <c r="Y5" s="33" t="s">
        <v>256</v>
      </c>
      <c r="Z5" s="33" t="s">
        <v>263</v>
      </c>
    </row>
    <row r="6" spans="2:27" ht="15" customHeight="1" thickTop="1" x14ac:dyDescent="0.2">
      <c r="D6" s="210" t="s">
        <v>3</v>
      </c>
      <c r="E6" s="217">
        <f>E4-E5</f>
        <v>841</v>
      </c>
      <c r="F6" s="217">
        <f>F4-F5</f>
        <v>981</v>
      </c>
      <c r="G6" s="217">
        <f>G4-G5</f>
        <v>2061</v>
      </c>
      <c r="H6" s="218">
        <f>H4-H5</f>
        <v>242</v>
      </c>
      <c r="K6" s="210" t="s">
        <v>81</v>
      </c>
      <c r="L6" s="217">
        <f>L4-L5</f>
        <v>27</v>
      </c>
      <c r="M6" s="217">
        <f>M4-M5</f>
        <v>72</v>
      </c>
      <c r="N6" s="217">
        <f>N4-N5</f>
        <v>24</v>
      </c>
      <c r="O6" s="218">
        <f>O4-O5</f>
        <v>117</v>
      </c>
      <c r="Q6" s="247"/>
      <c r="R6" s="227" t="s">
        <v>254</v>
      </c>
      <c r="S6" s="227" t="s">
        <v>257</v>
      </c>
      <c r="T6" s="250"/>
      <c r="U6" s="231" t="s">
        <v>260</v>
      </c>
      <c r="V6" s="253"/>
      <c r="Y6" s="33" t="s">
        <v>257</v>
      </c>
    </row>
    <row r="7" spans="2:27" ht="26.25" customHeight="1" thickBot="1" x14ac:dyDescent="0.25">
      <c r="D7" s="211"/>
      <c r="E7" s="219">
        <v>0.12277372262773723</v>
      </c>
      <c r="F7" s="219">
        <v>0.26891447368421051</v>
      </c>
      <c r="G7" s="219">
        <v>0.41244746848108871</v>
      </c>
      <c r="H7" s="220">
        <v>0.35640648011782028</v>
      </c>
      <c r="K7" s="211"/>
      <c r="L7" s="219">
        <v>0.12277372262773723</v>
      </c>
      <c r="M7" s="219">
        <v>0.26891447368421051</v>
      </c>
      <c r="N7" s="219">
        <v>0.41244746848108871</v>
      </c>
      <c r="O7" s="220">
        <v>0.35640648011782028</v>
      </c>
      <c r="Q7" s="247"/>
      <c r="R7" s="227" t="s">
        <v>255</v>
      </c>
      <c r="S7" s="227" t="s">
        <v>258</v>
      </c>
      <c r="T7" s="250"/>
      <c r="U7" s="231" t="s">
        <v>261</v>
      </c>
      <c r="V7" s="253"/>
      <c r="Y7" s="33" t="s">
        <v>258</v>
      </c>
    </row>
    <row r="8" spans="2:27" ht="27" customHeight="1" thickTop="1" thickBot="1" x14ac:dyDescent="0.25">
      <c r="C8" s="258"/>
      <c r="D8" s="258"/>
      <c r="E8" s="258"/>
      <c r="F8" s="258"/>
      <c r="G8" s="258"/>
      <c r="H8" s="258"/>
      <c r="I8" s="258"/>
      <c r="J8" s="258"/>
      <c r="K8" s="258"/>
      <c r="L8" s="258"/>
      <c r="M8" s="258"/>
      <c r="N8" s="258"/>
      <c r="O8" s="258"/>
      <c r="Q8" s="248"/>
      <c r="R8" s="228"/>
      <c r="S8" s="229" t="s">
        <v>259</v>
      </c>
      <c r="T8" s="251"/>
      <c r="U8" s="232"/>
      <c r="V8" s="254"/>
      <c r="Z8" s="33" t="s">
        <v>265</v>
      </c>
      <c r="AA8" s="33" t="s">
        <v>266</v>
      </c>
    </row>
    <row r="9" spans="2:27" ht="32.25" thickBot="1" x14ac:dyDescent="0.25">
      <c r="B9" s="258"/>
      <c r="Q9" s="233" t="s">
        <v>67</v>
      </c>
      <c r="R9" s="234">
        <v>7080</v>
      </c>
      <c r="S9" s="235">
        <v>1770</v>
      </c>
      <c r="T9" s="234">
        <v>1647</v>
      </c>
      <c r="U9" s="237">
        <v>0.9</v>
      </c>
      <c r="V9" s="238">
        <v>139</v>
      </c>
      <c r="W9" s="259">
        <f>T9/R9</f>
        <v>0.23262711864406779</v>
      </c>
    </row>
    <row r="10" spans="2:27" ht="16.5" thickBot="1" x14ac:dyDescent="0.25">
      <c r="Q10" s="239" t="s">
        <v>68</v>
      </c>
      <c r="R10" s="240">
        <v>1516</v>
      </c>
      <c r="S10" s="241">
        <v>379</v>
      </c>
      <c r="T10" s="236">
        <v>255</v>
      </c>
      <c r="U10" s="242">
        <v>0.69</v>
      </c>
      <c r="V10" s="240">
        <v>91</v>
      </c>
      <c r="W10" s="259">
        <f t="shared" ref="W10:W14" si="0">T10/R10</f>
        <v>0.16820580474934038</v>
      </c>
      <c r="Y10" s="33" t="s">
        <v>68</v>
      </c>
      <c r="Z10" s="33">
        <f>T10</f>
        <v>255</v>
      </c>
      <c r="AA10" s="33">
        <f>S10-T10</f>
        <v>124</v>
      </c>
    </row>
    <row r="11" spans="2:27" ht="16.5" thickBot="1" x14ac:dyDescent="0.25">
      <c r="Q11" s="239" t="s">
        <v>36</v>
      </c>
      <c r="R11" s="240">
        <v>3627</v>
      </c>
      <c r="S11" s="241">
        <v>907</v>
      </c>
      <c r="T11" s="236">
        <v>789</v>
      </c>
      <c r="U11" s="242">
        <v>0.83</v>
      </c>
      <c r="V11" s="240">
        <v>110</v>
      </c>
      <c r="W11" s="259">
        <f t="shared" si="0"/>
        <v>0.21753515301902399</v>
      </c>
      <c r="Y11" s="33" t="s">
        <v>36</v>
      </c>
      <c r="Z11" s="33">
        <f t="shared" ref="Z11:Z14" si="1">T11</f>
        <v>789</v>
      </c>
      <c r="AA11" s="33">
        <f t="shared" ref="AA11:AA14" si="2">S11-T11</f>
        <v>118</v>
      </c>
    </row>
    <row r="12" spans="2:27" ht="16.5" thickBot="1" x14ac:dyDescent="0.25">
      <c r="Q12" s="239" t="s">
        <v>35</v>
      </c>
      <c r="R12" s="240">
        <v>1468</v>
      </c>
      <c r="S12" s="241">
        <v>367</v>
      </c>
      <c r="T12" s="236">
        <v>414</v>
      </c>
      <c r="U12" s="242">
        <v>0.96</v>
      </c>
      <c r="V12" s="240">
        <v>12</v>
      </c>
      <c r="W12" s="259">
        <f t="shared" si="0"/>
        <v>0.28201634877384196</v>
      </c>
      <c r="Y12" s="33" t="s">
        <v>35</v>
      </c>
      <c r="Z12" s="33">
        <f t="shared" si="1"/>
        <v>414</v>
      </c>
      <c r="AA12" s="33">
        <f t="shared" si="2"/>
        <v>-47</v>
      </c>
    </row>
    <row r="13" spans="2:27" ht="16.5" thickBot="1" x14ac:dyDescent="0.25">
      <c r="Q13" s="239" t="s">
        <v>34</v>
      </c>
      <c r="R13" s="240">
        <v>443</v>
      </c>
      <c r="S13" s="241">
        <v>111</v>
      </c>
      <c r="T13" s="236">
        <v>190</v>
      </c>
      <c r="U13" s="243">
        <v>1.75</v>
      </c>
      <c r="V13" s="240">
        <v>-80</v>
      </c>
      <c r="W13" s="259">
        <f t="shared" si="0"/>
        <v>0.42889390519187359</v>
      </c>
      <c r="Y13" s="33" t="s">
        <v>34</v>
      </c>
      <c r="Z13" s="33">
        <f t="shared" si="1"/>
        <v>190</v>
      </c>
      <c r="AA13" s="33">
        <f t="shared" si="2"/>
        <v>-79</v>
      </c>
    </row>
    <row r="14" spans="2:27" ht="16.5" thickBot="1" x14ac:dyDescent="0.25">
      <c r="Q14" s="239" t="s">
        <v>69</v>
      </c>
      <c r="R14" s="240">
        <v>26</v>
      </c>
      <c r="S14" s="241">
        <v>7</v>
      </c>
      <c r="T14" s="236">
        <v>0</v>
      </c>
      <c r="U14" s="242">
        <v>0</v>
      </c>
      <c r="V14" s="240">
        <v>6</v>
      </c>
      <c r="W14" s="259">
        <f t="shared" si="0"/>
        <v>0</v>
      </c>
      <c r="Y14" s="33" t="s">
        <v>69</v>
      </c>
      <c r="Z14" s="33">
        <f t="shared" si="1"/>
        <v>0</v>
      </c>
      <c r="AA14" s="33">
        <f t="shared" si="2"/>
        <v>7</v>
      </c>
    </row>
    <row r="19" ht="18.75" customHeight="1" x14ac:dyDescent="0.2"/>
  </sheetData>
  <mergeCells count="6">
    <mergeCell ref="V5:V8"/>
    <mergeCell ref="T5:T8"/>
    <mergeCell ref="Q5:Q8"/>
    <mergeCell ref="K6:K7"/>
    <mergeCell ref="Q3:Q4"/>
    <mergeCell ref="D6:D7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A234FF-27FC-404A-9869-B5475829058B}">
  <sheetPr>
    <tabColor rgb="FFFFC000"/>
  </sheetPr>
  <dimension ref="A1:AT99"/>
  <sheetViews>
    <sheetView topLeftCell="N1" zoomScale="50" zoomScaleNormal="50" workbookViewId="0">
      <selection activeCell="AM11" sqref="AM11"/>
    </sheetView>
  </sheetViews>
  <sheetFormatPr baseColWidth="10" defaultRowHeight="18.75" x14ac:dyDescent="0.3"/>
  <cols>
    <col min="1" max="1" width="62.140625" customWidth="1"/>
    <col min="2" max="5" width="8.140625" bestFit="1" customWidth="1"/>
    <col min="6" max="7" width="9.5703125" bestFit="1" customWidth="1"/>
    <col min="8" max="8" width="9.5703125" customWidth="1"/>
    <col min="9" max="9" width="11" customWidth="1"/>
    <col min="10" max="10" width="6.42578125" bestFit="1" customWidth="1"/>
    <col min="11" max="11" width="11.42578125" style="330"/>
    <col min="13" max="13" width="39.28515625" customWidth="1"/>
    <col min="14" max="15" width="8.140625" bestFit="1" customWidth="1"/>
    <col min="16" max="18" width="9.5703125" bestFit="1" customWidth="1"/>
    <col min="23" max="23" width="44.5703125" customWidth="1"/>
    <col min="24" max="29" width="8.140625" bestFit="1" customWidth="1"/>
    <col min="32" max="32" width="51.140625" customWidth="1"/>
    <col min="33" max="37" width="8.140625" bestFit="1" customWidth="1"/>
    <col min="38" max="38" width="11.5703125" bestFit="1" customWidth="1"/>
  </cols>
  <sheetData>
    <row r="1" spans="1:46" x14ac:dyDescent="0.3">
      <c r="A1" s="27" t="s">
        <v>39</v>
      </c>
    </row>
    <row r="2" spans="1:46" x14ac:dyDescent="0.3">
      <c r="A2" s="27" t="s">
        <v>40</v>
      </c>
    </row>
    <row r="3" spans="1:46" x14ac:dyDescent="0.3">
      <c r="A3" s="27" t="s">
        <v>41</v>
      </c>
    </row>
    <row r="4" spans="1:46" x14ac:dyDescent="0.3">
      <c r="A4" s="27" t="s">
        <v>42</v>
      </c>
      <c r="E4" s="329" t="s">
        <v>128</v>
      </c>
    </row>
    <row r="5" spans="1:46" ht="19.5" thickBot="1" x14ac:dyDescent="0.35">
      <c r="A5" s="32"/>
    </row>
    <row r="6" spans="1:46" ht="22.5" thickTop="1" thickBot="1" x14ac:dyDescent="0.4">
      <c r="A6" s="415" t="s">
        <v>284</v>
      </c>
      <c r="B6" s="416"/>
      <c r="C6" s="416"/>
      <c r="D6" s="416"/>
      <c r="E6" s="416"/>
      <c r="F6" s="416"/>
      <c r="G6" s="416"/>
      <c r="H6" s="416"/>
      <c r="I6" s="417"/>
      <c r="M6" s="293" t="s">
        <v>285</v>
      </c>
      <c r="N6" s="294"/>
      <c r="O6" s="294"/>
      <c r="P6" s="294"/>
      <c r="Q6" s="294"/>
      <c r="R6" s="294"/>
      <c r="S6" s="294"/>
      <c r="T6" s="294"/>
      <c r="U6" s="295"/>
      <c r="W6" s="293" t="s">
        <v>286</v>
      </c>
      <c r="X6" s="294"/>
      <c r="Y6" s="294"/>
      <c r="Z6" s="294"/>
      <c r="AA6" s="294"/>
      <c r="AB6" s="294"/>
      <c r="AC6" s="294"/>
      <c r="AD6" s="295"/>
      <c r="AF6" s="293" t="s">
        <v>287</v>
      </c>
      <c r="AG6" s="294"/>
      <c r="AH6" s="294"/>
      <c r="AI6" s="294"/>
      <c r="AJ6" s="294"/>
      <c r="AK6" s="294"/>
      <c r="AL6" s="295"/>
      <c r="AN6" s="207" t="s">
        <v>247</v>
      </c>
      <c r="AO6" s="207"/>
      <c r="AP6" s="207"/>
      <c r="AQ6" s="207"/>
      <c r="AR6" s="207"/>
      <c r="AS6" s="207"/>
      <c r="AT6" s="207"/>
    </row>
    <row r="7" spans="1:46" ht="20.25" thickTop="1" thickBot="1" x14ac:dyDescent="0.35"/>
    <row r="8" spans="1:46" ht="32.25" thickTop="1" thickBot="1" x14ac:dyDescent="0.35">
      <c r="A8" s="164" t="s">
        <v>129</v>
      </c>
      <c r="B8" s="165">
        <v>2012</v>
      </c>
      <c r="C8" s="165">
        <v>2013</v>
      </c>
      <c r="D8" s="165">
        <v>2014</v>
      </c>
      <c r="E8" s="165">
        <v>2015</v>
      </c>
      <c r="F8" s="165">
        <v>2016</v>
      </c>
      <c r="G8" s="165">
        <v>2017</v>
      </c>
      <c r="H8" s="165">
        <v>2018</v>
      </c>
      <c r="I8" s="318" t="s">
        <v>130</v>
      </c>
      <c r="M8" s="115" t="s">
        <v>187</v>
      </c>
      <c r="N8" s="116">
        <v>2014</v>
      </c>
      <c r="O8" s="116">
        <v>2015</v>
      </c>
      <c r="P8" s="116">
        <v>2016</v>
      </c>
      <c r="Q8" s="116">
        <v>2017</v>
      </c>
      <c r="R8" s="116">
        <v>2018</v>
      </c>
      <c r="S8" s="163" t="s">
        <v>130</v>
      </c>
      <c r="W8" s="115" t="s">
        <v>188</v>
      </c>
      <c r="X8" s="116">
        <v>2013</v>
      </c>
      <c r="Y8" s="116">
        <v>2014</v>
      </c>
      <c r="Z8" s="116">
        <v>2015</v>
      </c>
      <c r="AA8" s="116">
        <v>2016</v>
      </c>
      <c r="AB8" s="116">
        <v>2017</v>
      </c>
      <c r="AC8" s="116">
        <v>2018</v>
      </c>
      <c r="AD8" s="418" t="s">
        <v>130</v>
      </c>
      <c r="AF8" s="115" t="s">
        <v>189</v>
      </c>
      <c r="AG8" s="116">
        <v>2014</v>
      </c>
      <c r="AH8" s="116">
        <v>2015</v>
      </c>
      <c r="AI8" s="116">
        <v>2016</v>
      </c>
      <c r="AJ8" s="116">
        <v>2017</v>
      </c>
      <c r="AK8" s="116">
        <v>2018</v>
      </c>
      <c r="AL8" s="418" t="s">
        <v>130</v>
      </c>
    </row>
    <row r="9" spans="1:46" ht="20.25" thickTop="1" thickBot="1" x14ac:dyDescent="0.35">
      <c r="A9" s="350" t="s">
        <v>131</v>
      </c>
      <c r="B9" s="351">
        <v>0</v>
      </c>
      <c r="C9" s="351">
        <v>0</v>
      </c>
      <c r="D9" s="351">
        <v>2</v>
      </c>
      <c r="E9" s="351">
        <v>4</v>
      </c>
      <c r="F9" s="351">
        <v>11606</v>
      </c>
      <c r="G9" s="351">
        <v>31982</v>
      </c>
      <c r="H9" s="352">
        <v>16463</v>
      </c>
      <c r="I9" s="353">
        <v>60057</v>
      </c>
      <c r="M9" s="117" t="s">
        <v>186</v>
      </c>
      <c r="N9" s="118"/>
      <c r="O9" s="118"/>
      <c r="P9" s="118">
        <v>6009</v>
      </c>
      <c r="Q9" s="118">
        <v>14561</v>
      </c>
      <c r="R9" s="118">
        <v>6698</v>
      </c>
      <c r="S9" s="356">
        <v>27268</v>
      </c>
      <c r="W9" s="109" t="s">
        <v>118</v>
      </c>
      <c r="X9" s="110">
        <v>1</v>
      </c>
      <c r="Y9" s="110">
        <v>5</v>
      </c>
      <c r="Z9" s="110">
        <v>12</v>
      </c>
      <c r="AA9" s="110">
        <v>419</v>
      </c>
      <c r="AB9" s="110">
        <v>1788</v>
      </c>
      <c r="AC9" s="110">
        <v>1025</v>
      </c>
      <c r="AD9" s="111">
        <v>3250</v>
      </c>
      <c r="AF9" s="124" t="s">
        <v>190</v>
      </c>
      <c r="AG9" s="125">
        <v>1</v>
      </c>
      <c r="AH9" s="125">
        <v>4</v>
      </c>
      <c r="AI9" s="125">
        <v>14</v>
      </c>
      <c r="AJ9" s="125">
        <v>81</v>
      </c>
      <c r="AK9" s="125">
        <v>43</v>
      </c>
      <c r="AL9" s="126">
        <v>143</v>
      </c>
    </row>
    <row r="10" spans="1:46" ht="15.75" thickTop="1" x14ac:dyDescent="0.25">
      <c r="A10" s="322" t="s">
        <v>132</v>
      </c>
      <c r="B10" s="323"/>
      <c r="C10" s="323"/>
      <c r="D10" s="323"/>
      <c r="E10" s="323"/>
      <c r="F10" s="323">
        <v>3200</v>
      </c>
      <c r="G10" s="323">
        <v>5521</v>
      </c>
      <c r="H10" s="338">
        <v>2063</v>
      </c>
      <c r="I10" s="342">
        <v>10784</v>
      </c>
      <c r="J10" s="319">
        <f>I10/$I$9</f>
        <v>0.17956274872204739</v>
      </c>
      <c r="K10" s="306">
        <f>I9/$I$98</f>
        <v>0.84009903760071625</v>
      </c>
      <c r="M10" s="103" t="s">
        <v>132</v>
      </c>
      <c r="N10" s="104"/>
      <c r="O10" s="104"/>
      <c r="P10" s="104">
        <v>2215</v>
      </c>
      <c r="Q10" s="104">
        <v>3892</v>
      </c>
      <c r="R10" s="313">
        <v>1392</v>
      </c>
      <c r="S10" s="358">
        <v>7499</v>
      </c>
      <c r="T10" s="359">
        <f>S10/$S$9</f>
        <v>0.27501100190699723</v>
      </c>
      <c r="U10" s="360">
        <f>S9/S96</f>
        <v>0.45403533310022148</v>
      </c>
      <c r="W10" s="103" t="s">
        <v>133</v>
      </c>
      <c r="X10" s="104">
        <v>1</v>
      </c>
      <c r="Y10" s="104">
        <v>2</v>
      </c>
      <c r="Z10" s="104">
        <v>1</v>
      </c>
      <c r="AA10" s="104">
        <v>214</v>
      </c>
      <c r="AB10" s="104">
        <v>594</v>
      </c>
      <c r="AC10" s="104">
        <v>274</v>
      </c>
      <c r="AD10" s="105">
        <v>1086</v>
      </c>
      <c r="AF10" s="103" t="s">
        <v>135</v>
      </c>
      <c r="AG10" s="104"/>
      <c r="AH10" s="104">
        <v>1</v>
      </c>
      <c r="AI10" s="104">
        <v>6</v>
      </c>
      <c r="AJ10" s="104">
        <v>57</v>
      </c>
      <c r="AK10" s="104">
        <v>41</v>
      </c>
      <c r="AL10" s="105">
        <v>105</v>
      </c>
    </row>
    <row r="11" spans="1:46" ht="15" x14ac:dyDescent="0.25">
      <c r="A11" s="103" t="s">
        <v>133</v>
      </c>
      <c r="B11" s="104"/>
      <c r="C11" s="104"/>
      <c r="D11" s="104"/>
      <c r="E11" s="104"/>
      <c r="F11" s="104">
        <v>1764</v>
      </c>
      <c r="G11" s="104">
        <v>4548</v>
      </c>
      <c r="H11" s="313">
        <v>1796</v>
      </c>
      <c r="I11" s="315">
        <v>8108</v>
      </c>
      <c r="J11" s="311">
        <f t="shared" ref="J11:J47" si="0">I11/$I$9</f>
        <v>0.13500507850875001</v>
      </c>
      <c r="K11" s="307"/>
      <c r="M11" s="103" t="s">
        <v>135</v>
      </c>
      <c r="N11" s="104"/>
      <c r="O11" s="104"/>
      <c r="P11" s="104">
        <v>875</v>
      </c>
      <c r="Q11" s="104">
        <v>2177</v>
      </c>
      <c r="R11" s="313">
        <v>802</v>
      </c>
      <c r="S11" s="361">
        <v>3854</v>
      </c>
      <c r="T11" s="362">
        <f t="shared" ref="T11:T38" si="1">S11/$S$9</f>
        <v>0.14133783189086108</v>
      </c>
      <c r="U11" s="363"/>
      <c r="W11" s="103" t="s">
        <v>141</v>
      </c>
      <c r="X11" s="104"/>
      <c r="Y11" s="104"/>
      <c r="Z11" s="104"/>
      <c r="AA11" s="104">
        <v>21</v>
      </c>
      <c r="AB11" s="104">
        <v>394</v>
      </c>
      <c r="AC11" s="104">
        <v>294</v>
      </c>
      <c r="AD11" s="105">
        <v>709</v>
      </c>
      <c r="AF11" s="103" t="s">
        <v>132</v>
      </c>
      <c r="AG11" s="104">
        <v>1</v>
      </c>
      <c r="AH11" s="104">
        <v>3</v>
      </c>
      <c r="AI11" s="104">
        <v>8</v>
      </c>
      <c r="AJ11" s="104">
        <v>2</v>
      </c>
      <c r="AK11" s="104">
        <v>1</v>
      </c>
      <c r="AL11" s="105">
        <v>15</v>
      </c>
    </row>
    <row r="12" spans="1:46" ht="15" x14ac:dyDescent="0.25">
      <c r="A12" s="103" t="s">
        <v>134</v>
      </c>
      <c r="B12" s="104"/>
      <c r="C12" s="104"/>
      <c r="D12" s="104"/>
      <c r="E12" s="104"/>
      <c r="F12" s="104">
        <v>1507</v>
      </c>
      <c r="G12" s="104">
        <v>3396</v>
      </c>
      <c r="H12" s="313">
        <v>1543</v>
      </c>
      <c r="I12" s="315">
        <v>6446</v>
      </c>
      <c r="J12" s="311">
        <f t="shared" si="0"/>
        <v>0.10733136853322676</v>
      </c>
      <c r="K12" s="307"/>
      <c r="M12" s="103" t="s">
        <v>133</v>
      </c>
      <c r="N12" s="104"/>
      <c r="O12" s="104"/>
      <c r="P12" s="104">
        <v>1089</v>
      </c>
      <c r="Q12" s="104">
        <v>1694</v>
      </c>
      <c r="R12" s="313">
        <v>701</v>
      </c>
      <c r="S12" s="361">
        <v>3484</v>
      </c>
      <c r="T12" s="362">
        <f t="shared" si="1"/>
        <v>0.12776881326096523</v>
      </c>
      <c r="U12" s="363"/>
      <c r="W12" s="103" t="s">
        <v>139</v>
      </c>
      <c r="X12" s="104"/>
      <c r="Y12" s="104"/>
      <c r="Z12" s="104"/>
      <c r="AA12" s="104">
        <v>4</v>
      </c>
      <c r="AB12" s="104">
        <v>194</v>
      </c>
      <c r="AC12" s="104">
        <v>142</v>
      </c>
      <c r="AD12" s="105">
        <v>340</v>
      </c>
      <c r="AF12" s="103" t="s">
        <v>173</v>
      </c>
      <c r="AG12" s="104"/>
      <c r="AH12" s="104"/>
      <c r="AI12" s="104"/>
      <c r="AJ12" s="104">
        <v>11</v>
      </c>
      <c r="AK12" s="104"/>
      <c r="AL12" s="105">
        <v>11</v>
      </c>
    </row>
    <row r="13" spans="1:46" ht="15" x14ac:dyDescent="0.25">
      <c r="A13" s="103" t="s">
        <v>135</v>
      </c>
      <c r="B13" s="104"/>
      <c r="C13" s="104"/>
      <c r="D13" s="104"/>
      <c r="E13" s="104"/>
      <c r="F13" s="104">
        <v>1013</v>
      </c>
      <c r="G13" s="104">
        <v>3162</v>
      </c>
      <c r="H13" s="313">
        <v>1151</v>
      </c>
      <c r="I13" s="315">
        <v>5326</v>
      </c>
      <c r="J13" s="311">
        <f t="shared" si="0"/>
        <v>8.8682418369215907E-2</v>
      </c>
      <c r="K13" s="307"/>
      <c r="M13" s="103" t="s">
        <v>137</v>
      </c>
      <c r="N13" s="104"/>
      <c r="O13" s="104"/>
      <c r="P13" s="104">
        <v>608</v>
      </c>
      <c r="Q13" s="104">
        <v>1276</v>
      </c>
      <c r="R13" s="313">
        <v>464</v>
      </c>
      <c r="S13" s="361">
        <v>2348</v>
      </c>
      <c r="T13" s="362">
        <f t="shared" si="1"/>
        <v>8.6108258764852577E-2</v>
      </c>
      <c r="U13" s="363"/>
      <c r="W13" s="103" t="s">
        <v>134</v>
      </c>
      <c r="X13" s="104"/>
      <c r="Y13" s="104"/>
      <c r="Z13" s="104"/>
      <c r="AA13" s="104">
        <v>16</v>
      </c>
      <c r="AB13" s="104">
        <v>214</v>
      </c>
      <c r="AC13" s="104">
        <v>95</v>
      </c>
      <c r="AD13" s="105">
        <v>325</v>
      </c>
      <c r="AF13" s="103" t="s">
        <v>175</v>
      </c>
      <c r="AG13" s="104"/>
      <c r="AH13" s="104"/>
      <c r="AI13" s="104"/>
      <c r="AJ13" s="104">
        <v>11</v>
      </c>
      <c r="AK13" s="104"/>
      <c r="AL13" s="105">
        <v>11</v>
      </c>
    </row>
    <row r="14" spans="1:46" ht="15.75" thickBot="1" x14ac:dyDescent="0.3">
      <c r="A14" s="103" t="s">
        <v>136</v>
      </c>
      <c r="B14" s="104"/>
      <c r="C14" s="104"/>
      <c r="D14" s="104"/>
      <c r="E14" s="104"/>
      <c r="F14" s="104">
        <v>494</v>
      </c>
      <c r="G14" s="104">
        <v>2703</v>
      </c>
      <c r="H14" s="313">
        <v>1381</v>
      </c>
      <c r="I14" s="315">
        <v>4578</v>
      </c>
      <c r="J14" s="311">
        <f t="shared" si="0"/>
        <v>7.6227583795394377E-2</v>
      </c>
      <c r="K14" s="307"/>
      <c r="M14" s="103" t="s">
        <v>139</v>
      </c>
      <c r="N14" s="104"/>
      <c r="O14" s="104"/>
      <c r="P14" s="104">
        <v>133</v>
      </c>
      <c r="Q14" s="104">
        <v>1027</v>
      </c>
      <c r="R14" s="313">
        <v>576</v>
      </c>
      <c r="S14" s="361">
        <v>1736</v>
      </c>
      <c r="T14" s="362">
        <f t="shared" si="1"/>
        <v>6.3664368490538359E-2</v>
      </c>
      <c r="U14" s="363"/>
      <c r="W14" s="103" t="s">
        <v>146</v>
      </c>
      <c r="X14" s="104"/>
      <c r="Y14" s="104"/>
      <c r="Z14" s="104"/>
      <c r="AA14" s="104">
        <v>95</v>
      </c>
      <c r="AB14" s="104">
        <v>88</v>
      </c>
      <c r="AC14" s="104">
        <v>47</v>
      </c>
      <c r="AD14" s="105">
        <v>230</v>
      </c>
      <c r="AF14" s="106" t="s">
        <v>176</v>
      </c>
      <c r="AG14" s="107"/>
      <c r="AH14" s="107"/>
      <c r="AI14" s="107"/>
      <c r="AJ14" s="107"/>
      <c r="AK14" s="107">
        <v>1</v>
      </c>
      <c r="AL14" s="108">
        <v>1</v>
      </c>
    </row>
    <row r="15" spans="1:46" ht="15.75" thickTop="1" x14ac:dyDescent="0.25">
      <c r="A15" s="103" t="s">
        <v>137</v>
      </c>
      <c r="B15" s="104"/>
      <c r="C15" s="104"/>
      <c r="D15" s="104"/>
      <c r="E15" s="104"/>
      <c r="F15" s="104">
        <v>867</v>
      </c>
      <c r="G15" s="104">
        <v>1872</v>
      </c>
      <c r="H15" s="313">
        <v>782</v>
      </c>
      <c r="I15" s="315">
        <v>3521</v>
      </c>
      <c r="J15" s="311">
        <f t="shared" si="0"/>
        <v>5.8627637078109127E-2</v>
      </c>
      <c r="K15" s="307"/>
      <c r="M15" s="103" t="s">
        <v>143</v>
      </c>
      <c r="N15" s="104"/>
      <c r="O15" s="104"/>
      <c r="P15" s="104">
        <v>544</v>
      </c>
      <c r="Q15" s="104">
        <v>807</v>
      </c>
      <c r="R15" s="313">
        <v>138</v>
      </c>
      <c r="S15" s="361">
        <v>1489</v>
      </c>
      <c r="T15" s="362">
        <f t="shared" si="1"/>
        <v>5.4606131729499782E-2</v>
      </c>
      <c r="U15" s="363"/>
      <c r="W15" s="103" t="s">
        <v>145</v>
      </c>
      <c r="X15" s="104"/>
      <c r="Y15" s="104"/>
      <c r="Z15" s="104">
        <v>2</v>
      </c>
      <c r="AA15" s="104">
        <v>42</v>
      </c>
      <c r="AB15" s="104">
        <v>93</v>
      </c>
      <c r="AC15" s="104">
        <v>53</v>
      </c>
      <c r="AD15" s="105">
        <v>190</v>
      </c>
      <c r="AF15" s="109" t="s">
        <v>191</v>
      </c>
      <c r="AG15" s="110"/>
      <c r="AH15" s="110">
        <v>4</v>
      </c>
      <c r="AI15" s="110">
        <v>6</v>
      </c>
      <c r="AJ15" s="110">
        <v>43</v>
      </c>
      <c r="AK15" s="110">
        <v>11</v>
      </c>
      <c r="AL15" s="111">
        <v>64</v>
      </c>
    </row>
    <row r="16" spans="1:46" ht="15" x14ac:dyDescent="0.25">
      <c r="A16" s="103" t="s">
        <v>138</v>
      </c>
      <c r="B16" s="104"/>
      <c r="C16" s="104"/>
      <c r="D16" s="104"/>
      <c r="E16" s="104"/>
      <c r="F16" s="104">
        <v>79</v>
      </c>
      <c r="G16" s="104">
        <v>1405</v>
      </c>
      <c r="H16" s="313">
        <v>1304</v>
      </c>
      <c r="I16" s="315">
        <v>2788</v>
      </c>
      <c r="J16" s="311">
        <f t="shared" si="0"/>
        <v>4.6422565229698454E-2</v>
      </c>
      <c r="K16" s="307"/>
      <c r="M16" s="103" t="s">
        <v>136</v>
      </c>
      <c r="N16" s="104"/>
      <c r="O16" s="104"/>
      <c r="P16" s="104">
        <v>28</v>
      </c>
      <c r="Q16" s="104">
        <v>917</v>
      </c>
      <c r="R16" s="313">
        <v>498</v>
      </c>
      <c r="S16" s="361">
        <v>1443</v>
      </c>
      <c r="T16" s="362">
        <f t="shared" si="1"/>
        <v>5.2919172656593808E-2</v>
      </c>
      <c r="U16" s="363"/>
      <c r="W16" s="103" t="s">
        <v>154</v>
      </c>
      <c r="X16" s="104"/>
      <c r="Y16" s="104"/>
      <c r="Z16" s="104">
        <v>1</v>
      </c>
      <c r="AA16" s="104">
        <v>1</v>
      </c>
      <c r="AB16" s="104">
        <v>71</v>
      </c>
      <c r="AC16" s="104">
        <v>100</v>
      </c>
      <c r="AD16" s="105">
        <v>173</v>
      </c>
      <c r="AF16" s="103" t="s">
        <v>135</v>
      </c>
      <c r="AG16" s="104"/>
      <c r="AH16" s="104">
        <v>3</v>
      </c>
      <c r="AI16" s="104">
        <v>5</v>
      </c>
      <c r="AJ16" s="104">
        <v>28</v>
      </c>
      <c r="AK16" s="104">
        <v>9</v>
      </c>
      <c r="AL16" s="105">
        <v>45</v>
      </c>
    </row>
    <row r="17" spans="1:38" ht="15" x14ac:dyDescent="0.25">
      <c r="A17" s="103" t="s">
        <v>139</v>
      </c>
      <c r="B17" s="104"/>
      <c r="C17" s="104"/>
      <c r="D17" s="104"/>
      <c r="E17" s="104"/>
      <c r="F17" s="104">
        <v>161</v>
      </c>
      <c r="G17" s="104">
        <v>1143</v>
      </c>
      <c r="H17" s="313">
        <v>882</v>
      </c>
      <c r="I17" s="315">
        <v>2186</v>
      </c>
      <c r="J17" s="311">
        <f t="shared" si="0"/>
        <v>3.639875451654262E-2</v>
      </c>
      <c r="K17" s="307"/>
      <c r="M17" s="103" t="s">
        <v>142</v>
      </c>
      <c r="N17" s="104"/>
      <c r="O17" s="104"/>
      <c r="P17" s="104">
        <v>275</v>
      </c>
      <c r="Q17" s="104">
        <v>584</v>
      </c>
      <c r="R17" s="313">
        <v>220</v>
      </c>
      <c r="S17" s="361">
        <v>1079</v>
      </c>
      <c r="T17" s="362">
        <f t="shared" si="1"/>
        <v>3.9570192166642218E-2</v>
      </c>
      <c r="U17" s="363"/>
      <c r="W17" s="103" t="s">
        <v>135</v>
      </c>
      <c r="X17" s="104"/>
      <c r="Y17" s="104">
        <v>2</v>
      </c>
      <c r="Z17" s="104"/>
      <c r="AA17" s="104">
        <v>10</v>
      </c>
      <c r="AB17" s="104">
        <v>47</v>
      </c>
      <c r="AC17" s="104">
        <v>17</v>
      </c>
      <c r="AD17" s="105">
        <v>76</v>
      </c>
      <c r="AF17" s="103" t="s">
        <v>132</v>
      </c>
      <c r="AG17" s="104"/>
      <c r="AH17" s="104">
        <v>1</v>
      </c>
      <c r="AI17" s="104">
        <v>1</v>
      </c>
      <c r="AJ17" s="104">
        <v>7</v>
      </c>
      <c r="AK17" s="104">
        <v>2</v>
      </c>
      <c r="AL17" s="105">
        <v>11</v>
      </c>
    </row>
    <row r="18" spans="1:38" ht="15" x14ac:dyDescent="0.25">
      <c r="A18" s="103" t="s">
        <v>140</v>
      </c>
      <c r="B18" s="104"/>
      <c r="C18" s="104"/>
      <c r="D18" s="104"/>
      <c r="E18" s="104"/>
      <c r="F18" s="104">
        <v>152</v>
      </c>
      <c r="G18" s="104">
        <v>1186</v>
      </c>
      <c r="H18" s="313">
        <v>798</v>
      </c>
      <c r="I18" s="315">
        <v>2136</v>
      </c>
      <c r="J18" s="311">
        <f t="shared" si="0"/>
        <v>3.5566212098506418E-2</v>
      </c>
      <c r="K18" s="307"/>
      <c r="M18" s="103" t="s">
        <v>140</v>
      </c>
      <c r="N18" s="104"/>
      <c r="O18" s="104"/>
      <c r="P18" s="104">
        <v>12</v>
      </c>
      <c r="Q18" s="104">
        <v>370</v>
      </c>
      <c r="R18" s="313">
        <v>358</v>
      </c>
      <c r="S18" s="361">
        <v>740</v>
      </c>
      <c r="T18" s="362">
        <f t="shared" si="1"/>
        <v>2.7138037259791699E-2</v>
      </c>
      <c r="U18" s="363"/>
      <c r="W18" s="103" t="s">
        <v>148</v>
      </c>
      <c r="X18" s="104"/>
      <c r="Y18" s="104"/>
      <c r="Z18" s="104"/>
      <c r="AA18" s="104"/>
      <c r="AB18" s="104">
        <v>34</v>
      </c>
      <c r="AC18" s="104">
        <v>2</v>
      </c>
      <c r="AD18" s="105">
        <v>36</v>
      </c>
      <c r="AF18" s="103" t="s">
        <v>173</v>
      </c>
      <c r="AG18" s="104"/>
      <c r="AH18" s="104"/>
      <c r="AI18" s="104"/>
      <c r="AJ18" s="104">
        <v>4</v>
      </c>
      <c r="AK18" s="104"/>
      <c r="AL18" s="105">
        <v>4</v>
      </c>
    </row>
    <row r="19" spans="1:38" ht="15" x14ac:dyDescent="0.25">
      <c r="A19" s="103" t="s">
        <v>141</v>
      </c>
      <c r="B19" s="104"/>
      <c r="C19" s="104"/>
      <c r="D19" s="104">
        <v>1</v>
      </c>
      <c r="E19" s="104"/>
      <c r="F19" s="104">
        <v>184</v>
      </c>
      <c r="G19" s="104">
        <v>1009</v>
      </c>
      <c r="H19" s="313">
        <v>771</v>
      </c>
      <c r="I19" s="315">
        <v>1965</v>
      </c>
      <c r="J19" s="311">
        <f t="shared" si="0"/>
        <v>3.2718917028822618E-2</v>
      </c>
      <c r="K19" s="307"/>
      <c r="M19" s="103" t="s">
        <v>145</v>
      </c>
      <c r="N19" s="104"/>
      <c r="O19" s="104"/>
      <c r="P19" s="104">
        <v>34</v>
      </c>
      <c r="Q19" s="104">
        <v>248</v>
      </c>
      <c r="R19" s="313">
        <v>194</v>
      </c>
      <c r="S19" s="361">
        <v>476</v>
      </c>
      <c r="T19" s="362">
        <f t="shared" si="1"/>
        <v>1.7456359102244388E-2</v>
      </c>
      <c r="U19" s="363"/>
      <c r="W19" s="103" t="s">
        <v>132</v>
      </c>
      <c r="X19" s="104"/>
      <c r="Y19" s="104"/>
      <c r="Z19" s="104">
        <v>4</v>
      </c>
      <c r="AA19" s="104">
        <v>9</v>
      </c>
      <c r="AB19" s="104">
        <v>21</v>
      </c>
      <c r="AC19" s="104"/>
      <c r="AD19" s="105">
        <v>34</v>
      </c>
      <c r="AF19" s="103" t="s">
        <v>177</v>
      </c>
      <c r="AG19" s="104"/>
      <c r="AH19" s="104"/>
      <c r="AI19" s="104"/>
      <c r="AJ19" s="104">
        <v>2</v>
      </c>
      <c r="AK19" s="104"/>
      <c r="AL19" s="105">
        <v>2</v>
      </c>
    </row>
    <row r="20" spans="1:38" ht="15.75" thickBot="1" x14ac:dyDescent="0.3">
      <c r="A20" s="103" t="s">
        <v>142</v>
      </c>
      <c r="B20" s="104"/>
      <c r="C20" s="104"/>
      <c r="D20" s="104"/>
      <c r="E20" s="104"/>
      <c r="F20" s="104">
        <v>489</v>
      </c>
      <c r="G20" s="104">
        <v>809</v>
      </c>
      <c r="H20" s="313">
        <v>416</v>
      </c>
      <c r="I20" s="315">
        <v>1714</v>
      </c>
      <c r="J20" s="311">
        <f t="shared" si="0"/>
        <v>2.8539554090280899E-2</v>
      </c>
      <c r="K20" s="307"/>
      <c r="M20" s="103" t="s">
        <v>151</v>
      </c>
      <c r="N20" s="104"/>
      <c r="O20" s="104"/>
      <c r="P20" s="104">
        <v>10</v>
      </c>
      <c r="Q20" s="104">
        <v>273</v>
      </c>
      <c r="R20" s="313">
        <v>117</v>
      </c>
      <c r="S20" s="361">
        <v>400</v>
      </c>
      <c r="T20" s="362">
        <f t="shared" si="1"/>
        <v>1.4669209329617133E-2</v>
      </c>
      <c r="U20" s="363"/>
      <c r="W20" s="103" t="s">
        <v>150</v>
      </c>
      <c r="X20" s="104"/>
      <c r="Y20" s="104"/>
      <c r="Z20" s="104"/>
      <c r="AA20" s="104"/>
      <c r="AB20" s="104">
        <v>19</v>
      </c>
      <c r="AC20" s="104"/>
      <c r="AD20" s="105">
        <v>19</v>
      </c>
      <c r="AF20" s="106" t="s">
        <v>175</v>
      </c>
      <c r="AG20" s="107"/>
      <c r="AH20" s="107"/>
      <c r="AI20" s="107"/>
      <c r="AJ20" s="107">
        <v>2</v>
      </c>
      <c r="AK20" s="107"/>
      <c r="AL20" s="108">
        <v>2</v>
      </c>
    </row>
    <row r="21" spans="1:38" ht="15.75" thickTop="1" x14ac:dyDescent="0.25">
      <c r="A21" s="103" t="s">
        <v>143</v>
      </c>
      <c r="B21" s="104"/>
      <c r="C21" s="104"/>
      <c r="D21" s="104"/>
      <c r="E21" s="104"/>
      <c r="F21" s="104">
        <v>546</v>
      </c>
      <c r="G21" s="104">
        <v>816</v>
      </c>
      <c r="H21" s="313">
        <v>150</v>
      </c>
      <c r="I21" s="315">
        <v>1512</v>
      </c>
      <c r="J21" s="311">
        <f t="shared" si="0"/>
        <v>2.5176082721414656E-2</v>
      </c>
      <c r="K21" s="307"/>
      <c r="M21" s="103" t="s">
        <v>150</v>
      </c>
      <c r="N21" s="104"/>
      <c r="O21" s="104"/>
      <c r="P21" s="104">
        <v>77</v>
      </c>
      <c r="Q21" s="104">
        <v>193</v>
      </c>
      <c r="R21" s="313">
        <v>113</v>
      </c>
      <c r="S21" s="361">
        <v>383</v>
      </c>
      <c r="T21" s="362">
        <f t="shared" si="1"/>
        <v>1.4045767933108405E-2</v>
      </c>
      <c r="U21" s="363"/>
      <c r="W21" s="103" t="s">
        <v>173</v>
      </c>
      <c r="X21" s="104"/>
      <c r="Y21" s="104"/>
      <c r="Z21" s="104"/>
      <c r="AA21" s="104"/>
      <c r="AB21" s="104">
        <v>9</v>
      </c>
      <c r="AC21" s="104"/>
      <c r="AD21" s="105">
        <v>9</v>
      </c>
      <c r="AF21" s="109" t="s">
        <v>192</v>
      </c>
      <c r="AG21" s="110"/>
      <c r="AH21" s="110"/>
      <c r="AI21" s="110">
        <v>12</v>
      </c>
      <c r="AJ21" s="110">
        <v>79</v>
      </c>
      <c r="AK21" s="110">
        <v>21</v>
      </c>
      <c r="AL21" s="111">
        <v>112</v>
      </c>
    </row>
    <row r="22" spans="1:38" ht="15" x14ac:dyDescent="0.25">
      <c r="A22" s="103" t="s">
        <v>144</v>
      </c>
      <c r="B22" s="104"/>
      <c r="C22" s="104"/>
      <c r="D22" s="104"/>
      <c r="E22" s="104"/>
      <c r="F22" s="104">
        <v>444</v>
      </c>
      <c r="G22" s="104">
        <v>682</v>
      </c>
      <c r="H22" s="313">
        <v>341</v>
      </c>
      <c r="I22" s="315">
        <v>1467</v>
      </c>
      <c r="J22" s="311">
        <f t="shared" si="0"/>
        <v>2.4426794545182078E-2</v>
      </c>
      <c r="K22" s="307"/>
      <c r="M22" s="103" t="s">
        <v>149</v>
      </c>
      <c r="N22" s="104"/>
      <c r="O22" s="104"/>
      <c r="P22" s="104">
        <v>2</v>
      </c>
      <c r="Q22" s="104">
        <v>164</v>
      </c>
      <c r="R22" s="313">
        <v>198</v>
      </c>
      <c r="S22" s="361">
        <v>364</v>
      </c>
      <c r="T22" s="362">
        <f t="shared" si="1"/>
        <v>1.3348980489951591E-2</v>
      </c>
      <c r="U22" s="363"/>
      <c r="W22" s="103" t="s">
        <v>181</v>
      </c>
      <c r="X22" s="104"/>
      <c r="Y22" s="104"/>
      <c r="Z22" s="104">
        <v>2</v>
      </c>
      <c r="AA22" s="104">
        <v>7</v>
      </c>
      <c r="AB22" s="104"/>
      <c r="AC22" s="104"/>
      <c r="AD22" s="105">
        <v>9</v>
      </c>
      <c r="AF22" s="103" t="s">
        <v>135</v>
      </c>
      <c r="AG22" s="104"/>
      <c r="AH22" s="104"/>
      <c r="AI22" s="104">
        <v>12</v>
      </c>
      <c r="AJ22" s="104">
        <v>68</v>
      </c>
      <c r="AK22" s="104">
        <v>15</v>
      </c>
      <c r="AL22" s="105">
        <v>95</v>
      </c>
    </row>
    <row r="23" spans="1:38" ht="15" x14ac:dyDescent="0.25">
      <c r="A23" s="103" t="s">
        <v>145</v>
      </c>
      <c r="B23" s="104"/>
      <c r="C23" s="104"/>
      <c r="D23" s="104"/>
      <c r="E23" s="104">
        <v>1</v>
      </c>
      <c r="F23" s="104">
        <v>148</v>
      </c>
      <c r="G23" s="104">
        <v>452</v>
      </c>
      <c r="H23" s="313">
        <v>416</v>
      </c>
      <c r="I23" s="315">
        <v>1017</v>
      </c>
      <c r="J23" s="311">
        <f t="shared" si="0"/>
        <v>1.6933912782856286E-2</v>
      </c>
      <c r="K23" s="307"/>
      <c r="M23" s="103" t="s">
        <v>141</v>
      </c>
      <c r="N23" s="104"/>
      <c r="O23" s="104"/>
      <c r="P23" s="104">
        <v>19</v>
      </c>
      <c r="Q23" s="104">
        <v>224</v>
      </c>
      <c r="R23" s="313">
        <v>97</v>
      </c>
      <c r="S23" s="361">
        <v>340</v>
      </c>
      <c r="T23" s="362">
        <f t="shared" si="1"/>
        <v>1.2468827930174564E-2</v>
      </c>
      <c r="U23" s="363"/>
      <c r="W23" s="103" t="s">
        <v>182</v>
      </c>
      <c r="X23" s="104"/>
      <c r="Y23" s="104"/>
      <c r="Z23" s="104"/>
      <c r="AA23" s="104"/>
      <c r="AB23" s="104">
        <v>5</v>
      </c>
      <c r="AC23" s="104"/>
      <c r="AD23" s="105">
        <v>5</v>
      </c>
      <c r="AF23" s="103" t="s">
        <v>132</v>
      </c>
      <c r="AG23" s="104"/>
      <c r="AH23" s="104"/>
      <c r="AI23" s="104"/>
      <c r="AJ23" s="104">
        <v>4</v>
      </c>
      <c r="AK23" s="104">
        <v>3</v>
      </c>
      <c r="AL23" s="105">
        <v>7</v>
      </c>
    </row>
    <row r="24" spans="1:38" ht="15" x14ac:dyDescent="0.25">
      <c r="A24" s="103" t="s">
        <v>146</v>
      </c>
      <c r="B24" s="104"/>
      <c r="C24" s="104"/>
      <c r="D24" s="104"/>
      <c r="E24" s="104">
        <v>3</v>
      </c>
      <c r="F24" s="104">
        <v>124</v>
      </c>
      <c r="G24" s="104">
        <v>517</v>
      </c>
      <c r="H24" s="313">
        <v>231</v>
      </c>
      <c r="I24" s="315">
        <v>875</v>
      </c>
      <c r="J24" s="311">
        <f t="shared" si="0"/>
        <v>1.4569492315633481E-2</v>
      </c>
      <c r="K24" s="307"/>
      <c r="M24" s="103" t="s">
        <v>146</v>
      </c>
      <c r="N24" s="104"/>
      <c r="O24" s="104"/>
      <c r="P24" s="104">
        <v>22</v>
      </c>
      <c r="Q24" s="104">
        <v>181</v>
      </c>
      <c r="R24" s="313">
        <v>95</v>
      </c>
      <c r="S24" s="361">
        <v>298</v>
      </c>
      <c r="T24" s="362">
        <f t="shared" si="1"/>
        <v>1.0928560950564764E-2</v>
      </c>
      <c r="U24" s="363"/>
      <c r="W24" s="103" t="s">
        <v>174</v>
      </c>
      <c r="X24" s="104"/>
      <c r="Y24" s="104"/>
      <c r="Z24" s="104"/>
      <c r="AA24" s="104"/>
      <c r="AB24" s="104">
        <v>3</v>
      </c>
      <c r="AC24" s="104"/>
      <c r="AD24" s="105">
        <v>3</v>
      </c>
      <c r="AF24" s="103" t="s">
        <v>175</v>
      </c>
      <c r="AG24" s="104"/>
      <c r="AH24" s="104"/>
      <c r="AI24" s="104"/>
      <c r="AJ24" s="104">
        <v>4</v>
      </c>
      <c r="AK24" s="104"/>
      <c r="AL24" s="105">
        <v>4</v>
      </c>
    </row>
    <row r="25" spans="1:38" ht="15" x14ac:dyDescent="0.25">
      <c r="A25" s="103" t="s">
        <v>147</v>
      </c>
      <c r="B25" s="104"/>
      <c r="C25" s="104"/>
      <c r="D25" s="104"/>
      <c r="E25" s="104"/>
      <c r="F25" s="104">
        <v>78</v>
      </c>
      <c r="G25" s="104">
        <v>524</v>
      </c>
      <c r="H25" s="313">
        <v>254</v>
      </c>
      <c r="I25" s="315">
        <v>856</v>
      </c>
      <c r="J25" s="311">
        <f t="shared" si="0"/>
        <v>1.4253126196779726E-2</v>
      </c>
      <c r="K25" s="307"/>
      <c r="M25" s="103" t="s">
        <v>152</v>
      </c>
      <c r="N25" s="104"/>
      <c r="O25" s="104"/>
      <c r="P25" s="104">
        <v>1</v>
      </c>
      <c r="Q25" s="104">
        <v>137</v>
      </c>
      <c r="R25" s="313">
        <v>149</v>
      </c>
      <c r="S25" s="361">
        <v>287</v>
      </c>
      <c r="T25" s="362">
        <f t="shared" si="1"/>
        <v>1.0525157694000293E-2</v>
      </c>
      <c r="U25" s="363"/>
      <c r="W25" s="103" t="s">
        <v>157</v>
      </c>
      <c r="X25" s="104"/>
      <c r="Y25" s="104">
        <v>1</v>
      </c>
      <c r="Z25" s="104">
        <v>1</v>
      </c>
      <c r="AA25" s="104"/>
      <c r="AB25" s="104"/>
      <c r="AC25" s="104"/>
      <c r="AD25" s="105">
        <v>2</v>
      </c>
      <c r="AF25" s="103" t="s">
        <v>176</v>
      </c>
      <c r="AG25" s="104"/>
      <c r="AH25" s="104"/>
      <c r="AI25" s="104"/>
      <c r="AJ25" s="104"/>
      <c r="AK25" s="104">
        <v>2</v>
      </c>
      <c r="AL25" s="105">
        <v>2</v>
      </c>
    </row>
    <row r="26" spans="1:38" ht="15" x14ac:dyDescent="0.25">
      <c r="A26" s="103" t="s">
        <v>148</v>
      </c>
      <c r="B26" s="104"/>
      <c r="C26" s="104"/>
      <c r="D26" s="104"/>
      <c r="E26" s="104"/>
      <c r="F26" s="104">
        <v>6</v>
      </c>
      <c r="G26" s="104">
        <v>227</v>
      </c>
      <c r="H26" s="313">
        <v>448</v>
      </c>
      <c r="I26" s="315">
        <v>681</v>
      </c>
      <c r="J26" s="311">
        <f t="shared" si="0"/>
        <v>1.1339227733653029E-2</v>
      </c>
      <c r="K26" s="307"/>
      <c r="M26" s="103" t="s">
        <v>148</v>
      </c>
      <c r="N26" s="104"/>
      <c r="O26" s="104"/>
      <c r="P26" s="104"/>
      <c r="Q26" s="104">
        <v>18</v>
      </c>
      <c r="R26" s="313">
        <v>187</v>
      </c>
      <c r="S26" s="361">
        <v>205</v>
      </c>
      <c r="T26" s="362">
        <f t="shared" si="1"/>
        <v>7.5179697814287813E-3</v>
      </c>
      <c r="U26" s="363"/>
      <c r="W26" s="103" t="s">
        <v>183</v>
      </c>
      <c r="X26" s="104"/>
      <c r="Y26" s="104"/>
      <c r="Z26" s="104"/>
      <c r="AA26" s="104"/>
      <c r="AB26" s="104">
        <v>1</v>
      </c>
      <c r="AC26" s="104"/>
      <c r="AD26" s="105">
        <v>1</v>
      </c>
      <c r="AF26" s="103" t="s">
        <v>174</v>
      </c>
      <c r="AG26" s="104"/>
      <c r="AH26" s="104"/>
      <c r="AI26" s="104"/>
      <c r="AJ26" s="104">
        <v>1</v>
      </c>
      <c r="AK26" s="104"/>
      <c r="AL26" s="105">
        <v>1</v>
      </c>
    </row>
    <row r="27" spans="1:38" ht="15" x14ac:dyDescent="0.25">
      <c r="A27" s="103" t="s">
        <v>149</v>
      </c>
      <c r="B27" s="104"/>
      <c r="C27" s="104"/>
      <c r="D27" s="104"/>
      <c r="E27" s="104"/>
      <c r="F27" s="104">
        <v>15</v>
      </c>
      <c r="G27" s="104">
        <v>297</v>
      </c>
      <c r="H27" s="313">
        <v>318</v>
      </c>
      <c r="I27" s="315">
        <v>630</v>
      </c>
      <c r="J27" s="311">
        <f t="shared" si="0"/>
        <v>1.0490034467256106E-2</v>
      </c>
      <c r="K27" s="307"/>
      <c r="M27" s="103" t="s">
        <v>154</v>
      </c>
      <c r="N27" s="104"/>
      <c r="O27" s="104"/>
      <c r="P27" s="104">
        <v>22</v>
      </c>
      <c r="Q27" s="104">
        <v>78</v>
      </c>
      <c r="R27" s="313">
        <v>76</v>
      </c>
      <c r="S27" s="361">
        <v>176</v>
      </c>
      <c r="T27" s="362">
        <f t="shared" si="1"/>
        <v>6.4544521050315384E-3</v>
      </c>
      <c r="U27" s="363"/>
      <c r="W27" s="103" t="s">
        <v>151</v>
      </c>
      <c r="X27" s="104"/>
      <c r="Y27" s="104"/>
      <c r="Z27" s="104"/>
      <c r="AA27" s="104"/>
      <c r="AB27" s="104">
        <v>1</v>
      </c>
      <c r="AC27" s="104"/>
      <c r="AD27" s="105">
        <v>1</v>
      </c>
      <c r="AF27" s="103" t="s">
        <v>173</v>
      </c>
      <c r="AG27" s="104"/>
      <c r="AH27" s="104"/>
      <c r="AI27" s="104"/>
      <c r="AJ27" s="104">
        <v>1</v>
      </c>
      <c r="AK27" s="104"/>
      <c r="AL27" s="105">
        <v>1</v>
      </c>
    </row>
    <row r="28" spans="1:38" ht="15" x14ac:dyDescent="0.25">
      <c r="A28" s="103" t="s">
        <v>150</v>
      </c>
      <c r="B28" s="104"/>
      <c r="C28" s="104"/>
      <c r="D28" s="104"/>
      <c r="E28" s="104"/>
      <c r="F28" s="104">
        <v>105</v>
      </c>
      <c r="G28" s="104">
        <v>266</v>
      </c>
      <c r="H28" s="313">
        <v>179</v>
      </c>
      <c r="I28" s="315">
        <v>550</v>
      </c>
      <c r="J28" s="311">
        <f t="shared" si="0"/>
        <v>9.1579665983981887E-3</v>
      </c>
      <c r="K28" s="307"/>
      <c r="M28" s="103" t="s">
        <v>155</v>
      </c>
      <c r="N28" s="104"/>
      <c r="O28" s="104"/>
      <c r="P28" s="104"/>
      <c r="Q28" s="104">
        <v>62</v>
      </c>
      <c r="R28" s="313">
        <v>112</v>
      </c>
      <c r="S28" s="361">
        <v>174</v>
      </c>
      <c r="T28" s="362">
        <f t="shared" si="1"/>
        <v>6.3811060583834536E-3</v>
      </c>
      <c r="U28" s="363"/>
      <c r="W28" s="103" t="s">
        <v>184</v>
      </c>
      <c r="X28" s="104"/>
      <c r="Y28" s="104"/>
      <c r="Z28" s="104">
        <v>1</v>
      </c>
      <c r="AA28" s="104"/>
      <c r="AB28" s="104"/>
      <c r="AC28" s="104"/>
      <c r="AD28" s="105">
        <v>1</v>
      </c>
      <c r="AF28" s="103" t="s">
        <v>141</v>
      </c>
      <c r="AG28" s="104"/>
      <c r="AH28" s="104"/>
      <c r="AI28" s="104"/>
      <c r="AJ28" s="104"/>
      <c r="AK28" s="104">
        <v>1</v>
      </c>
      <c r="AL28" s="105">
        <v>1</v>
      </c>
    </row>
    <row r="29" spans="1:38" ht="15.75" thickBot="1" x14ac:dyDescent="0.3">
      <c r="A29" s="103" t="s">
        <v>151</v>
      </c>
      <c r="B29" s="104"/>
      <c r="C29" s="104"/>
      <c r="D29" s="104"/>
      <c r="E29" s="104"/>
      <c r="F29" s="104">
        <v>25</v>
      </c>
      <c r="G29" s="104">
        <v>323</v>
      </c>
      <c r="H29" s="313">
        <v>169</v>
      </c>
      <c r="I29" s="315">
        <v>517</v>
      </c>
      <c r="J29" s="311">
        <f t="shared" si="0"/>
        <v>8.6084886024942967E-3</v>
      </c>
      <c r="K29" s="307"/>
      <c r="M29" s="103" t="s">
        <v>158</v>
      </c>
      <c r="N29" s="104"/>
      <c r="O29" s="104"/>
      <c r="P29" s="104">
        <v>3</v>
      </c>
      <c r="Q29" s="104">
        <v>56</v>
      </c>
      <c r="R29" s="313">
        <v>94</v>
      </c>
      <c r="S29" s="361">
        <v>153</v>
      </c>
      <c r="T29" s="362">
        <f t="shared" si="1"/>
        <v>5.6109725685785537E-3</v>
      </c>
      <c r="U29" s="363"/>
      <c r="W29" s="106" t="s">
        <v>160</v>
      </c>
      <c r="X29" s="107"/>
      <c r="Y29" s="107"/>
      <c r="Z29" s="107"/>
      <c r="AA29" s="107"/>
      <c r="AB29" s="107"/>
      <c r="AC29" s="107">
        <v>1</v>
      </c>
      <c r="AD29" s="108">
        <v>1</v>
      </c>
      <c r="AF29" s="106" t="s">
        <v>177</v>
      </c>
      <c r="AG29" s="107"/>
      <c r="AH29" s="107"/>
      <c r="AI29" s="107"/>
      <c r="AJ29" s="107">
        <v>1</v>
      </c>
      <c r="AK29" s="107"/>
      <c r="AL29" s="108">
        <v>1</v>
      </c>
    </row>
    <row r="30" spans="1:38" ht="15.75" thickTop="1" x14ac:dyDescent="0.25">
      <c r="A30" s="103" t="s">
        <v>152</v>
      </c>
      <c r="B30" s="104"/>
      <c r="C30" s="104"/>
      <c r="D30" s="104"/>
      <c r="E30" s="104"/>
      <c r="F30" s="104">
        <v>12</v>
      </c>
      <c r="G30" s="104">
        <v>238</v>
      </c>
      <c r="H30" s="313">
        <v>224</v>
      </c>
      <c r="I30" s="315">
        <v>474</v>
      </c>
      <c r="J30" s="311">
        <f t="shared" si="0"/>
        <v>7.8925021229831662E-3</v>
      </c>
      <c r="K30" s="307"/>
      <c r="M30" s="103" t="s">
        <v>147</v>
      </c>
      <c r="N30" s="104"/>
      <c r="O30" s="104"/>
      <c r="P30" s="104">
        <v>3</v>
      </c>
      <c r="Q30" s="104">
        <v>116</v>
      </c>
      <c r="R30" s="313">
        <v>9</v>
      </c>
      <c r="S30" s="361">
        <v>128</v>
      </c>
      <c r="T30" s="362">
        <f t="shared" si="1"/>
        <v>4.6941469854774823E-3</v>
      </c>
      <c r="U30" s="363"/>
      <c r="AF30" s="109" t="s">
        <v>193</v>
      </c>
      <c r="AG30" s="110"/>
      <c r="AH30" s="110"/>
      <c r="AI30" s="110">
        <v>10</v>
      </c>
      <c r="AJ30" s="110">
        <v>86</v>
      </c>
      <c r="AK30" s="110">
        <v>58</v>
      </c>
      <c r="AL30" s="111">
        <v>154</v>
      </c>
    </row>
    <row r="31" spans="1:38" ht="15" x14ac:dyDescent="0.25">
      <c r="A31" s="103" t="s">
        <v>153</v>
      </c>
      <c r="B31" s="104"/>
      <c r="C31" s="104"/>
      <c r="D31" s="104"/>
      <c r="E31" s="104"/>
      <c r="F31" s="104">
        <v>23</v>
      </c>
      <c r="G31" s="104">
        <v>219</v>
      </c>
      <c r="H31" s="313">
        <v>231</v>
      </c>
      <c r="I31" s="315">
        <v>473</v>
      </c>
      <c r="J31" s="311">
        <f t="shared" si="0"/>
        <v>7.8758512746224425E-3</v>
      </c>
      <c r="K31" s="307"/>
      <c r="M31" s="103" t="s">
        <v>160</v>
      </c>
      <c r="N31" s="104"/>
      <c r="O31" s="104"/>
      <c r="P31" s="104">
        <v>1</v>
      </c>
      <c r="Q31" s="104">
        <v>19</v>
      </c>
      <c r="R31" s="313">
        <v>37</v>
      </c>
      <c r="S31" s="361">
        <v>57</v>
      </c>
      <c r="T31" s="362">
        <f t="shared" si="1"/>
        <v>2.0903623294704415E-3</v>
      </c>
      <c r="U31" s="363"/>
      <c r="AF31" s="103" t="s">
        <v>135</v>
      </c>
      <c r="AG31" s="104"/>
      <c r="AH31" s="104"/>
      <c r="AI31" s="104">
        <v>2</v>
      </c>
      <c r="AJ31" s="104">
        <v>65</v>
      </c>
      <c r="AK31" s="104">
        <v>52</v>
      </c>
      <c r="AL31" s="105">
        <v>119</v>
      </c>
    </row>
    <row r="32" spans="1:38" ht="15" x14ac:dyDescent="0.25">
      <c r="A32" s="103" t="s">
        <v>154</v>
      </c>
      <c r="B32" s="104"/>
      <c r="C32" s="104"/>
      <c r="D32" s="104"/>
      <c r="E32" s="104"/>
      <c r="F32" s="104">
        <v>67</v>
      </c>
      <c r="G32" s="104">
        <v>199</v>
      </c>
      <c r="H32" s="313">
        <v>204</v>
      </c>
      <c r="I32" s="315">
        <v>470</v>
      </c>
      <c r="J32" s="311">
        <f t="shared" si="0"/>
        <v>7.8258987295402697E-3</v>
      </c>
      <c r="K32" s="307"/>
      <c r="M32" s="103" t="s">
        <v>161</v>
      </c>
      <c r="N32" s="104"/>
      <c r="O32" s="104"/>
      <c r="P32" s="104">
        <v>1</v>
      </c>
      <c r="Q32" s="104"/>
      <c r="R32" s="313">
        <v>56</v>
      </c>
      <c r="S32" s="361">
        <v>57</v>
      </c>
      <c r="T32" s="362">
        <f t="shared" si="1"/>
        <v>2.0903623294704415E-3</v>
      </c>
      <c r="U32" s="363"/>
      <c r="AF32" s="103" t="s">
        <v>132</v>
      </c>
      <c r="AG32" s="104"/>
      <c r="AH32" s="104"/>
      <c r="AI32" s="104">
        <v>8</v>
      </c>
      <c r="AJ32" s="104">
        <v>15</v>
      </c>
      <c r="AK32" s="104">
        <v>3</v>
      </c>
      <c r="AL32" s="105">
        <v>26</v>
      </c>
    </row>
    <row r="33" spans="1:38" ht="15" x14ac:dyDescent="0.25">
      <c r="A33" s="103" t="s">
        <v>155</v>
      </c>
      <c r="B33" s="104"/>
      <c r="C33" s="104"/>
      <c r="D33" s="104"/>
      <c r="E33" s="104"/>
      <c r="F33" s="104">
        <v>3</v>
      </c>
      <c r="G33" s="104">
        <v>64</v>
      </c>
      <c r="H33" s="313">
        <v>115</v>
      </c>
      <c r="I33" s="315">
        <v>182</v>
      </c>
      <c r="J33" s="311">
        <f t="shared" si="0"/>
        <v>3.0304544016517641E-3</v>
      </c>
      <c r="K33" s="307"/>
      <c r="M33" s="103" t="s">
        <v>159</v>
      </c>
      <c r="N33" s="104"/>
      <c r="O33" s="104"/>
      <c r="P33" s="104">
        <v>16</v>
      </c>
      <c r="Q33" s="104">
        <v>23</v>
      </c>
      <c r="R33" s="313">
        <v>6</v>
      </c>
      <c r="S33" s="361">
        <v>45</v>
      </c>
      <c r="T33" s="362">
        <f t="shared" si="1"/>
        <v>1.6502860495819275E-3</v>
      </c>
      <c r="U33" s="363"/>
      <c r="AF33" s="103" t="s">
        <v>173</v>
      </c>
      <c r="AG33" s="104"/>
      <c r="AH33" s="104"/>
      <c r="AI33" s="104"/>
      <c r="AJ33" s="104">
        <v>6</v>
      </c>
      <c r="AK33" s="104"/>
      <c r="AL33" s="105">
        <v>6</v>
      </c>
    </row>
    <row r="34" spans="1:38" ht="15" x14ac:dyDescent="0.25">
      <c r="A34" s="103" t="s">
        <v>156</v>
      </c>
      <c r="B34" s="104"/>
      <c r="C34" s="104"/>
      <c r="D34" s="104"/>
      <c r="E34" s="104"/>
      <c r="F34" s="104">
        <v>18</v>
      </c>
      <c r="G34" s="104">
        <v>128</v>
      </c>
      <c r="H34" s="313">
        <v>32</v>
      </c>
      <c r="I34" s="315">
        <v>178</v>
      </c>
      <c r="J34" s="311">
        <f t="shared" si="0"/>
        <v>2.963851008208868E-3</v>
      </c>
      <c r="K34" s="307"/>
      <c r="M34" s="103" t="s">
        <v>157</v>
      </c>
      <c r="N34" s="104"/>
      <c r="O34" s="104"/>
      <c r="P34" s="104">
        <v>13</v>
      </c>
      <c r="Q34" s="104">
        <v>15</v>
      </c>
      <c r="R34" s="313">
        <v>7</v>
      </c>
      <c r="S34" s="361">
        <v>35</v>
      </c>
      <c r="T34" s="362">
        <f t="shared" si="1"/>
        <v>1.2835558163414992E-3</v>
      </c>
      <c r="U34" s="363"/>
      <c r="AF34" s="103" t="s">
        <v>176</v>
      </c>
      <c r="AG34" s="104"/>
      <c r="AH34" s="104"/>
      <c r="AI34" s="104"/>
      <c r="AJ34" s="104"/>
      <c r="AK34" s="104">
        <v>2</v>
      </c>
      <c r="AL34" s="105">
        <v>2</v>
      </c>
    </row>
    <row r="35" spans="1:38" ht="15.75" thickBot="1" x14ac:dyDescent="0.3">
      <c r="A35" s="103" t="s">
        <v>157</v>
      </c>
      <c r="B35" s="104"/>
      <c r="C35" s="104"/>
      <c r="D35" s="104">
        <v>1</v>
      </c>
      <c r="E35" s="104"/>
      <c r="F35" s="104">
        <v>42</v>
      </c>
      <c r="G35" s="104">
        <v>92</v>
      </c>
      <c r="H35" s="313">
        <v>28</v>
      </c>
      <c r="I35" s="315">
        <v>163</v>
      </c>
      <c r="J35" s="311">
        <f t="shared" si="0"/>
        <v>2.7140882827980085E-3</v>
      </c>
      <c r="K35" s="307"/>
      <c r="M35" s="103" t="s">
        <v>156</v>
      </c>
      <c r="N35" s="104"/>
      <c r="O35" s="104"/>
      <c r="P35" s="104">
        <v>6</v>
      </c>
      <c r="Q35" s="104">
        <v>8</v>
      </c>
      <c r="R35" s="313">
        <v>1</v>
      </c>
      <c r="S35" s="361">
        <v>15</v>
      </c>
      <c r="T35" s="362">
        <f t="shared" si="1"/>
        <v>5.5009534986064253E-4</v>
      </c>
      <c r="U35" s="363"/>
      <c r="AF35" s="106" t="s">
        <v>178</v>
      </c>
      <c r="AG35" s="107"/>
      <c r="AH35" s="107"/>
      <c r="AI35" s="107"/>
      <c r="AJ35" s="107"/>
      <c r="AK35" s="107">
        <v>1</v>
      </c>
      <c r="AL35" s="108">
        <v>1</v>
      </c>
    </row>
    <row r="36" spans="1:38" ht="15.75" thickTop="1" x14ac:dyDescent="0.25">
      <c r="A36" s="103" t="s">
        <v>158</v>
      </c>
      <c r="B36" s="104"/>
      <c r="C36" s="104"/>
      <c r="D36" s="104"/>
      <c r="E36" s="104"/>
      <c r="F36" s="104">
        <v>3</v>
      </c>
      <c r="G36" s="104">
        <v>56</v>
      </c>
      <c r="H36" s="313">
        <v>94</v>
      </c>
      <c r="I36" s="315">
        <v>153</v>
      </c>
      <c r="J36" s="311">
        <f t="shared" si="0"/>
        <v>2.5475797991907686E-3</v>
      </c>
      <c r="K36" s="307"/>
      <c r="M36" s="103" t="s">
        <v>134</v>
      </c>
      <c r="N36" s="104"/>
      <c r="O36" s="104"/>
      <c r="P36" s="104"/>
      <c r="Q36" s="104">
        <v>1</v>
      </c>
      <c r="R36" s="313"/>
      <c r="S36" s="361">
        <v>1</v>
      </c>
      <c r="T36" s="362">
        <f t="shared" si="1"/>
        <v>3.6673023324042831E-5</v>
      </c>
      <c r="U36" s="363"/>
      <c r="AF36" s="109" t="s">
        <v>194</v>
      </c>
      <c r="AG36" s="110"/>
      <c r="AH36" s="110"/>
      <c r="AI36" s="110">
        <v>125</v>
      </c>
      <c r="AJ36" s="110">
        <v>370</v>
      </c>
      <c r="AK36" s="110">
        <v>165</v>
      </c>
      <c r="AL36" s="111">
        <v>660</v>
      </c>
    </row>
    <row r="37" spans="1:38" ht="15" x14ac:dyDescent="0.25">
      <c r="A37" s="103" t="s">
        <v>159</v>
      </c>
      <c r="B37" s="104"/>
      <c r="C37" s="104"/>
      <c r="D37" s="104"/>
      <c r="E37" s="104"/>
      <c r="F37" s="104">
        <v>17</v>
      </c>
      <c r="G37" s="104">
        <v>74</v>
      </c>
      <c r="H37" s="313">
        <v>34</v>
      </c>
      <c r="I37" s="315">
        <v>125</v>
      </c>
      <c r="J37" s="311">
        <f t="shared" si="0"/>
        <v>2.0813560450904972E-3</v>
      </c>
      <c r="K37" s="307"/>
      <c r="M37" s="103" t="s">
        <v>138</v>
      </c>
      <c r="N37" s="104"/>
      <c r="O37" s="104"/>
      <c r="P37" s="104"/>
      <c r="Q37" s="104"/>
      <c r="R37" s="313">
        <v>1</v>
      </c>
      <c r="S37" s="361">
        <v>1</v>
      </c>
      <c r="T37" s="362">
        <f t="shared" si="1"/>
        <v>3.6673023324042831E-5</v>
      </c>
      <c r="U37" s="363"/>
      <c r="AF37" s="103" t="s">
        <v>139</v>
      </c>
      <c r="AG37" s="104"/>
      <c r="AH37" s="104"/>
      <c r="AI37" s="104">
        <v>101</v>
      </c>
      <c r="AJ37" s="104">
        <v>236</v>
      </c>
      <c r="AK37" s="104">
        <v>115</v>
      </c>
      <c r="AL37" s="105">
        <v>452</v>
      </c>
    </row>
    <row r="38" spans="1:38" ht="15.75" thickBot="1" x14ac:dyDescent="0.3">
      <c r="A38" s="103" t="s">
        <v>160</v>
      </c>
      <c r="B38" s="104"/>
      <c r="C38" s="104"/>
      <c r="D38" s="104"/>
      <c r="E38" s="104"/>
      <c r="F38" s="104">
        <v>1</v>
      </c>
      <c r="G38" s="104">
        <v>22</v>
      </c>
      <c r="H38" s="313">
        <v>45</v>
      </c>
      <c r="I38" s="315">
        <v>68</v>
      </c>
      <c r="J38" s="311">
        <f t="shared" si="0"/>
        <v>1.1322576885292306E-3</v>
      </c>
      <c r="K38" s="307"/>
      <c r="M38" s="106" t="s">
        <v>169</v>
      </c>
      <c r="N38" s="107"/>
      <c r="O38" s="107"/>
      <c r="P38" s="107"/>
      <c r="Q38" s="107">
        <v>1</v>
      </c>
      <c r="R38" s="314"/>
      <c r="S38" s="364">
        <v>1</v>
      </c>
      <c r="T38" s="365">
        <f t="shared" si="1"/>
        <v>3.6673023324042831E-5</v>
      </c>
      <c r="U38" s="366"/>
      <c r="AF38" s="103" t="s">
        <v>135</v>
      </c>
      <c r="AG38" s="104"/>
      <c r="AH38" s="104"/>
      <c r="AI38" s="104">
        <v>4</v>
      </c>
      <c r="AJ38" s="104">
        <v>90</v>
      </c>
      <c r="AK38" s="104">
        <v>43</v>
      </c>
      <c r="AL38" s="105">
        <v>137</v>
      </c>
    </row>
    <row r="39" spans="1:38" ht="15.75" thickTop="1" x14ac:dyDescent="0.25">
      <c r="A39" s="103" t="s">
        <v>161</v>
      </c>
      <c r="B39" s="104"/>
      <c r="C39" s="104"/>
      <c r="D39" s="104"/>
      <c r="E39" s="104"/>
      <c r="F39" s="104">
        <v>1</v>
      </c>
      <c r="G39" s="104"/>
      <c r="H39" s="313">
        <v>56</v>
      </c>
      <c r="I39" s="315">
        <v>57</v>
      </c>
      <c r="J39" s="311">
        <f t="shared" si="0"/>
        <v>9.4909835656126684E-4</v>
      </c>
      <c r="K39" s="307"/>
      <c r="M39" s="117" t="s">
        <v>116</v>
      </c>
      <c r="N39" s="118">
        <v>1</v>
      </c>
      <c r="O39" s="118">
        <v>4</v>
      </c>
      <c r="P39" s="118">
        <v>2662</v>
      </c>
      <c r="Q39" s="118">
        <v>8451</v>
      </c>
      <c r="R39" s="118">
        <v>5391</v>
      </c>
      <c r="S39" s="357">
        <v>16509</v>
      </c>
      <c r="AF39" s="103" t="s">
        <v>132</v>
      </c>
      <c r="AG39" s="104"/>
      <c r="AH39" s="104"/>
      <c r="AI39" s="104">
        <v>12</v>
      </c>
      <c r="AJ39" s="104">
        <v>15</v>
      </c>
      <c r="AK39" s="104"/>
      <c r="AL39" s="105">
        <v>27</v>
      </c>
    </row>
    <row r="40" spans="1:38" ht="15" x14ac:dyDescent="0.25">
      <c r="A40" s="103" t="s">
        <v>162</v>
      </c>
      <c r="B40" s="104"/>
      <c r="C40" s="104"/>
      <c r="D40" s="104"/>
      <c r="E40" s="104"/>
      <c r="F40" s="104">
        <v>7</v>
      </c>
      <c r="G40" s="104">
        <v>22</v>
      </c>
      <c r="H40" s="313">
        <v>4</v>
      </c>
      <c r="I40" s="315">
        <v>33</v>
      </c>
      <c r="J40" s="311">
        <f t="shared" si="0"/>
        <v>5.4947799590389129E-4</v>
      </c>
      <c r="K40" s="307"/>
      <c r="M40" s="103" t="s">
        <v>133</v>
      </c>
      <c r="N40" s="104"/>
      <c r="O40" s="104"/>
      <c r="P40" s="104">
        <v>506</v>
      </c>
      <c r="Q40" s="104">
        <v>1673</v>
      </c>
      <c r="R40" s="104">
        <v>621</v>
      </c>
      <c r="S40" s="105">
        <v>2800</v>
      </c>
      <c r="T40" s="281"/>
      <c r="U40" s="281"/>
      <c r="AF40" s="103" t="s">
        <v>173</v>
      </c>
      <c r="AG40" s="104"/>
      <c r="AH40" s="104"/>
      <c r="AI40" s="104"/>
      <c r="AJ40" s="104">
        <v>20</v>
      </c>
      <c r="AK40" s="104"/>
      <c r="AL40" s="105">
        <v>20</v>
      </c>
    </row>
    <row r="41" spans="1:38" ht="15" x14ac:dyDescent="0.25">
      <c r="A41" s="103" t="s">
        <v>163</v>
      </c>
      <c r="B41" s="104"/>
      <c r="C41" s="104"/>
      <c r="D41" s="104"/>
      <c r="E41" s="104"/>
      <c r="F41" s="104">
        <v>8</v>
      </c>
      <c r="G41" s="104">
        <v>3</v>
      </c>
      <c r="H41" s="313">
        <v>1</v>
      </c>
      <c r="I41" s="315">
        <v>12</v>
      </c>
      <c r="J41" s="311">
        <f t="shared" si="0"/>
        <v>1.9981018032868775E-4</v>
      </c>
      <c r="K41" s="307"/>
      <c r="M41" s="103" t="s">
        <v>134</v>
      </c>
      <c r="N41" s="104"/>
      <c r="O41" s="104"/>
      <c r="P41" s="104">
        <v>372</v>
      </c>
      <c r="Q41" s="104">
        <v>1437</v>
      </c>
      <c r="R41" s="104">
        <v>753</v>
      </c>
      <c r="S41" s="105">
        <v>2562</v>
      </c>
      <c r="T41" s="281"/>
      <c r="U41" s="281"/>
      <c r="AF41" s="103" t="s">
        <v>154</v>
      </c>
      <c r="AG41" s="104"/>
      <c r="AH41" s="104"/>
      <c r="AI41" s="104">
        <v>7</v>
      </c>
      <c r="AJ41" s="104"/>
      <c r="AK41" s="104">
        <v>2</v>
      </c>
      <c r="AL41" s="105">
        <v>9</v>
      </c>
    </row>
    <row r="42" spans="1:38" ht="15" x14ac:dyDescent="0.25">
      <c r="A42" s="103" t="s">
        <v>164</v>
      </c>
      <c r="B42" s="104"/>
      <c r="C42" s="104"/>
      <c r="D42" s="104"/>
      <c r="E42" s="104"/>
      <c r="F42" s="104">
        <v>2</v>
      </c>
      <c r="G42" s="104">
        <v>4</v>
      </c>
      <c r="H42" s="313"/>
      <c r="I42" s="315">
        <v>6</v>
      </c>
      <c r="J42" s="311">
        <f t="shared" si="0"/>
        <v>9.9905090164343873E-5</v>
      </c>
      <c r="K42" s="307"/>
      <c r="M42" s="103" t="s">
        <v>136</v>
      </c>
      <c r="N42" s="104"/>
      <c r="O42" s="104"/>
      <c r="P42" s="104">
        <v>317</v>
      </c>
      <c r="Q42" s="104">
        <v>1097</v>
      </c>
      <c r="R42" s="104">
        <v>513</v>
      </c>
      <c r="S42" s="105">
        <v>1927</v>
      </c>
      <c r="T42" s="281"/>
      <c r="U42" s="281"/>
      <c r="AF42" s="103" t="s">
        <v>141</v>
      </c>
      <c r="AG42" s="104"/>
      <c r="AH42" s="104"/>
      <c r="AI42" s="104"/>
      <c r="AJ42" s="104">
        <v>5</v>
      </c>
      <c r="AK42" s="104">
        <v>1</v>
      </c>
      <c r="AL42" s="105">
        <v>6</v>
      </c>
    </row>
    <row r="43" spans="1:38" ht="15" x14ac:dyDescent="0.25">
      <c r="A43" s="103" t="s">
        <v>165</v>
      </c>
      <c r="B43" s="104"/>
      <c r="C43" s="104"/>
      <c r="D43" s="104"/>
      <c r="E43" s="104"/>
      <c r="F43" s="104"/>
      <c r="G43" s="104"/>
      <c r="H43" s="313">
        <v>2</v>
      </c>
      <c r="I43" s="315">
        <v>2</v>
      </c>
      <c r="J43" s="311">
        <f t="shared" si="0"/>
        <v>3.3301696721447955E-5</v>
      </c>
      <c r="K43" s="307"/>
      <c r="M43" s="103" t="s">
        <v>138</v>
      </c>
      <c r="N43" s="104"/>
      <c r="O43" s="104"/>
      <c r="P43" s="104">
        <v>19</v>
      </c>
      <c r="Q43" s="104">
        <v>803</v>
      </c>
      <c r="R43" s="104">
        <v>962</v>
      </c>
      <c r="S43" s="105">
        <v>1784</v>
      </c>
      <c r="T43" s="281"/>
      <c r="U43" s="281"/>
      <c r="AF43" s="103" t="s">
        <v>176</v>
      </c>
      <c r="AG43" s="104"/>
      <c r="AH43" s="104"/>
      <c r="AI43" s="104"/>
      <c r="AJ43" s="104"/>
      <c r="AK43" s="104">
        <v>3</v>
      </c>
      <c r="AL43" s="105">
        <v>3</v>
      </c>
    </row>
    <row r="44" spans="1:38" ht="15" x14ac:dyDescent="0.25">
      <c r="A44" s="103" t="s">
        <v>166</v>
      </c>
      <c r="B44" s="104"/>
      <c r="C44" s="104"/>
      <c r="D44" s="104"/>
      <c r="E44" s="104"/>
      <c r="F44" s="104">
        <v>1</v>
      </c>
      <c r="G44" s="104"/>
      <c r="H44" s="313"/>
      <c r="I44" s="315">
        <v>1</v>
      </c>
      <c r="J44" s="311">
        <f t="shared" si="0"/>
        <v>1.6650848360723978E-5</v>
      </c>
      <c r="K44" s="307"/>
      <c r="M44" s="103" t="s">
        <v>144</v>
      </c>
      <c r="N44" s="104"/>
      <c r="O44" s="104"/>
      <c r="P44" s="104">
        <v>444</v>
      </c>
      <c r="Q44" s="104">
        <v>682</v>
      </c>
      <c r="R44" s="104">
        <v>341</v>
      </c>
      <c r="S44" s="105">
        <v>1467</v>
      </c>
      <c r="T44" s="281"/>
      <c r="U44" s="281"/>
      <c r="AF44" s="103" t="s">
        <v>145</v>
      </c>
      <c r="AG44" s="104"/>
      <c r="AH44" s="104"/>
      <c r="AI44" s="104"/>
      <c r="AJ44" s="104">
        <v>1</v>
      </c>
      <c r="AK44" s="104">
        <v>1</v>
      </c>
      <c r="AL44" s="105">
        <v>2</v>
      </c>
    </row>
    <row r="45" spans="1:38" ht="15" x14ac:dyDescent="0.25">
      <c r="A45" s="103" t="s">
        <v>167</v>
      </c>
      <c r="B45" s="104"/>
      <c r="C45" s="104"/>
      <c r="D45" s="104"/>
      <c r="E45" s="104"/>
      <c r="F45" s="104"/>
      <c r="G45" s="104">
        <v>1</v>
      </c>
      <c r="H45" s="313"/>
      <c r="I45" s="315">
        <v>1</v>
      </c>
      <c r="J45" s="311">
        <f t="shared" si="0"/>
        <v>1.6650848360723978E-5</v>
      </c>
      <c r="K45" s="307"/>
      <c r="M45" s="103" t="s">
        <v>137</v>
      </c>
      <c r="N45" s="104"/>
      <c r="O45" s="104"/>
      <c r="P45" s="104">
        <v>259</v>
      </c>
      <c r="Q45" s="104">
        <v>490</v>
      </c>
      <c r="R45" s="104">
        <v>233</v>
      </c>
      <c r="S45" s="105">
        <v>982</v>
      </c>
      <c r="T45" s="281"/>
      <c r="U45" s="281"/>
      <c r="AF45" s="103" t="s">
        <v>175</v>
      </c>
      <c r="AG45" s="104"/>
      <c r="AH45" s="104"/>
      <c r="AI45" s="104"/>
      <c r="AJ45" s="104">
        <v>2</v>
      </c>
      <c r="AK45" s="104"/>
      <c r="AL45" s="105">
        <v>2</v>
      </c>
    </row>
    <row r="46" spans="1:38" ht="15" x14ac:dyDescent="0.25">
      <c r="A46" s="103" t="s">
        <v>168</v>
      </c>
      <c r="B46" s="104"/>
      <c r="C46" s="104"/>
      <c r="D46" s="104"/>
      <c r="E46" s="104"/>
      <c r="F46" s="104"/>
      <c r="G46" s="104">
        <v>1</v>
      </c>
      <c r="H46" s="313"/>
      <c r="I46" s="315">
        <v>1</v>
      </c>
      <c r="J46" s="311">
        <f t="shared" si="0"/>
        <v>1.6650848360723978E-5</v>
      </c>
      <c r="K46" s="307"/>
      <c r="M46" s="103" t="s">
        <v>147</v>
      </c>
      <c r="N46" s="104"/>
      <c r="O46" s="104"/>
      <c r="P46" s="104">
        <v>75</v>
      </c>
      <c r="Q46" s="104">
        <v>408</v>
      </c>
      <c r="R46" s="104">
        <v>245</v>
      </c>
      <c r="S46" s="105">
        <v>728</v>
      </c>
      <c r="T46" s="281"/>
      <c r="U46" s="281"/>
      <c r="AF46" s="103" t="s">
        <v>148</v>
      </c>
      <c r="AG46" s="104"/>
      <c r="AH46" s="104"/>
      <c r="AI46" s="104">
        <v>1</v>
      </c>
      <c r="AJ46" s="104"/>
      <c r="AK46" s="104"/>
      <c r="AL46" s="105">
        <v>1</v>
      </c>
    </row>
    <row r="47" spans="1:38" ht="15.75" thickBot="1" x14ac:dyDescent="0.3">
      <c r="A47" s="106" t="s">
        <v>169</v>
      </c>
      <c r="B47" s="107"/>
      <c r="C47" s="107"/>
      <c r="D47" s="107"/>
      <c r="E47" s="107"/>
      <c r="F47" s="107"/>
      <c r="G47" s="107">
        <v>1</v>
      </c>
      <c r="H47" s="314"/>
      <c r="I47" s="316">
        <v>1</v>
      </c>
      <c r="J47" s="317">
        <f t="shared" si="0"/>
        <v>1.6650848360723978E-5</v>
      </c>
      <c r="K47" s="308"/>
      <c r="M47" s="103" t="s">
        <v>142</v>
      </c>
      <c r="N47" s="104"/>
      <c r="O47" s="104"/>
      <c r="P47" s="104">
        <v>214</v>
      </c>
      <c r="Q47" s="104">
        <v>178</v>
      </c>
      <c r="R47" s="104">
        <v>147</v>
      </c>
      <c r="S47" s="105">
        <v>539</v>
      </c>
      <c r="T47" s="281"/>
      <c r="U47" s="281"/>
      <c r="AF47" s="106" t="s">
        <v>177</v>
      </c>
      <c r="AG47" s="107"/>
      <c r="AH47" s="107"/>
      <c r="AI47" s="107"/>
      <c r="AJ47" s="107">
        <v>1</v>
      </c>
      <c r="AK47" s="107"/>
      <c r="AL47" s="108">
        <v>1</v>
      </c>
    </row>
    <row r="48" spans="1:38" ht="20.25" thickTop="1" thickBot="1" x14ac:dyDescent="0.35">
      <c r="A48" s="327" t="s">
        <v>170</v>
      </c>
      <c r="B48" s="328">
        <v>1</v>
      </c>
      <c r="C48" s="328">
        <v>1</v>
      </c>
      <c r="D48" s="328">
        <v>4</v>
      </c>
      <c r="E48" s="328">
        <v>3</v>
      </c>
      <c r="F48" s="328">
        <v>624</v>
      </c>
      <c r="G48" s="328">
        <v>3852</v>
      </c>
      <c r="H48" s="328">
        <v>2563</v>
      </c>
      <c r="I48" s="321">
        <v>7048</v>
      </c>
      <c r="M48" s="103" t="s">
        <v>140</v>
      </c>
      <c r="N48" s="104"/>
      <c r="O48" s="104"/>
      <c r="P48" s="104">
        <v>6</v>
      </c>
      <c r="Q48" s="104">
        <v>279</v>
      </c>
      <c r="R48" s="104">
        <v>216</v>
      </c>
      <c r="S48" s="105">
        <v>501</v>
      </c>
      <c r="T48" s="281"/>
      <c r="U48" s="281"/>
      <c r="AF48" s="121" t="s">
        <v>130</v>
      </c>
      <c r="AG48" s="122">
        <v>1</v>
      </c>
      <c r="AH48" s="122">
        <v>8</v>
      </c>
      <c r="AI48" s="122">
        <v>167</v>
      </c>
      <c r="AJ48" s="122">
        <v>659</v>
      </c>
      <c r="AK48" s="122">
        <v>298</v>
      </c>
      <c r="AL48" s="123">
        <v>1133</v>
      </c>
    </row>
    <row r="49" spans="1:21" ht="15.75" thickTop="1" x14ac:dyDescent="0.25">
      <c r="A49" s="322" t="s">
        <v>171</v>
      </c>
      <c r="B49" s="323"/>
      <c r="C49" s="323"/>
      <c r="D49" s="323"/>
      <c r="E49" s="323"/>
      <c r="F49" s="323">
        <v>132</v>
      </c>
      <c r="G49" s="323">
        <v>1761</v>
      </c>
      <c r="H49" s="323">
        <v>902</v>
      </c>
      <c r="I49" s="324">
        <v>2795</v>
      </c>
      <c r="J49" s="325">
        <f>I49/$I$48</f>
        <v>0.39656640181611807</v>
      </c>
      <c r="K49" s="331">
        <f>I48/$I$98</f>
        <v>9.8589973142345563E-2</v>
      </c>
      <c r="M49" s="103" t="s">
        <v>153</v>
      </c>
      <c r="N49" s="104"/>
      <c r="O49" s="104"/>
      <c r="P49" s="104">
        <v>23</v>
      </c>
      <c r="Q49" s="104">
        <v>219</v>
      </c>
      <c r="R49" s="104">
        <v>231</v>
      </c>
      <c r="S49" s="105">
        <v>473</v>
      </c>
      <c r="T49" s="281"/>
      <c r="U49" s="281"/>
    </row>
    <row r="50" spans="1:21" ht="15" x14ac:dyDescent="0.25">
      <c r="A50" s="103" t="s">
        <v>135</v>
      </c>
      <c r="B50" s="104">
        <v>1</v>
      </c>
      <c r="C50" s="104">
        <v>1</v>
      </c>
      <c r="D50" s="104">
        <v>4</v>
      </c>
      <c r="E50" s="104">
        <v>2</v>
      </c>
      <c r="F50" s="104">
        <v>324</v>
      </c>
      <c r="G50" s="104">
        <v>1125</v>
      </c>
      <c r="H50" s="104">
        <v>1246</v>
      </c>
      <c r="I50" s="310">
        <v>2703</v>
      </c>
      <c r="J50" s="320">
        <f t="shared" ref="J50:J62" si="2">I50/$I$48</f>
        <v>0.38351305334846764</v>
      </c>
      <c r="K50" s="332"/>
      <c r="M50" s="103" t="s">
        <v>141</v>
      </c>
      <c r="N50" s="104"/>
      <c r="O50" s="104"/>
      <c r="P50" s="104">
        <v>93</v>
      </c>
      <c r="Q50" s="104">
        <v>134</v>
      </c>
      <c r="R50" s="104">
        <v>193</v>
      </c>
      <c r="S50" s="105">
        <v>420</v>
      </c>
      <c r="T50" s="281"/>
      <c r="U50" s="281"/>
    </row>
    <row r="51" spans="1:21" ht="15" x14ac:dyDescent="0.25">
      <c r="A51" s="103" t="s">
        <v>132</v>
      </c>
      <c r="B51" s="104"/>
      <c r="C51" s="104"/>
      <c r="D51" s="104"/>
      <c r="E51" s="104"/>
      <c r="F51" s="104">
        <v>158</v>
      </c>
      <c r="G51" s="104">
        <v>568</v>
      </c>
      <c r="H51" s="104">
        <v>163</v>
      </c>
      <c r="I51" s="310">
        <v>889</v>
      </c>
      <c r="J51" s="320">
        <f t="shared" si="2"/>
        <v>0.12613507377979569</v>
      </c>
      <c r="K51" s="332"/>
      <c r="M51" s="103" t="s">
        <v>146</v>
      </c>
      <c r="N51" s="104"/>
      <c r="O51" s="104">
        <v>3</v>
      </c>
      <c r="P51" s="104">
        <v>89</v>
      </c>
      <c r="Q51" s="104">
        <v>211</v>
      </c>
      <c r="R51" s="104">
        <v>78</v>
      </c>
      <c r="S51" s="105">
        <v>381</v>
      </c>
      <c r="T51" s="281"/>
      <c r="U51" s="281"/>
    </row>
    <row r="52" spans="1:21" ht="15" x14ac:dyDescent="0.25">
      <c r="A52" s="103" t="s">
        <v>172</v>
      </c>
      <c r="B52" s="104"/>
      <c r="C52" s="104"/>
      <c r="D52" s="104"/>
      <c r="E52" s="104"/>
      <c r="F52" s="104">
        <v>4</v>
      </c>
      <c r="G52" s="104">
        <v>162</v>
      </c>
      <c r="H52" s="104">
        <v>140</v>
      </c>
      <c r="I52" s="310">
        <v>306</v>
      </c>
      <c r="J52" s="320">
        <f t="shared" si="2"/>
        <v>4.3416572077185016E-2</v>
      </c>
      <c r="K52" s="332"/>
      <c r="M52" s="103" t="s">
        <v>145</v>
      </c>
      <c r="N52" s="104"/>
      <c r="O52" s="104">
        <v>1</v>
      </c>
      <c r="P52" s="104">
        <v>95</v>
      </c>
      <c r="Q52" s="104">
        <v>141</v>
      </c>
      <c r="R52" s="104">
        <v>114</v>
      </c>
      <c r="S52" s="105">
        <v>351</v>
      </c>
      <c r="T52" s="281"/>
      <c r="U52" s="281"/>
    </row>
    <row r="53" spans="1:21" ht="15" x14ac:dyDescent="0.25">
      <c r="A53" s="103" t="s">
        <v>173</v>
      </c>
      <c r="B53" s="104"/>
      <c r="C53" s="104"/>
      <c r="D53" s="104"/>
      <c r="E53" s="104"/>
      <c r="F53" s="104"/>
      <c r="G53" s="104">
        <v>103</v>
      </c>
      <c r="H53" s="104"/>
      <c r="I53" s="310">
        <v>103</v>
      </c>
      <c r="J53" s="320">
        <f t="shared" si="2"/>
        <v>1.4614074914869466E-2</v>
      </c>
      <c r="K53" s="332"/>
      <c r="M53" s="103" t="s">
        <v>148</v>
      </c>
      <c r="N53" s="104"/>
      <c r="O53" s="104"/>
      <c r="P53" s="104">
        <v>6</v>
      </c>
      <c r="Q53" s="104">
        <v>173</v>
      </c>
      <c r="R53" s="104">
        <v>163</v>
      </c>
      <c r="S53" s="105">
        <v>342</v>
      </c>
      <c r="T53" s="281"/>
      <c r="U53" s="281"/>
    </row>
    <row r="54" spans="1:21" ht="15" x14ac:dyDescent="0.25">
      <c r="A54" s="103" t="s">
        <v>174</v>
      </c>
      <c r="B54" s="104"/>
      <c r="C54" s="104"/>
      <c r="D54" s="104"/>
      <c r="E54" s="104"/>
      <c r="F54" s="104"/>
      <c r="G54" s="104">
        <v>75</v>
      </c>
      <c r="H54" s="104"/>
      <c r="I54" s="310">
        <v>75</v>
      </c>
      <c r="J54" s="320">
        <f t="shared" si="2"/>
        <v>1.0641316685584563E-2</v>
      </c>
      <c r="K54" s="332"/>
      <c r="M54" s="103" t="s">
        <v>149</v>
      </c>
      <c r="N54" s="104"/>
      <c r="O54" s="104"/>
      <c r="P54" s="104">
        <v>13</v>
      </c>
      <c r="Q54" s="104">
        <v>133</v>
      </c>
      <c r="R54" s="104">
        <v>120</v>
      </c>
      <c r="S54" s="105">
        <v>266</v>
      </c>
      <c r="T54" s="281"/>
      <c r="U54" s="281"/>
    </row>
    <row r="55" spans="1:21" ht="15" x14ac:dyDescent="0.25">
      <c r="A55" s="103" t="s">
        <v>141</v>
      </c>
      <c r="B55" s="104"/>
      <c r="C55" s="104"/>
      <c r="D55" s="104"/>
      <c r="E55" s="104"/>
      <c r="F55" s="104"/>
      <c r="G55" s="104"/>
      <c r="H55" s="104">
        <v>63</v>
      </c>
      <c r="I55" s="310">
        <v>63</v>
      </c>
      <c r="J55" s="320">
        <f t="shared" si="2"/>
        <v>8.9387060158910327E-3</v>
      </c>
      <c r="K55" s="332"/>
      <c r="M55" s="103" t="s">
        <v>139</v>
      </c>
      <c r="N55" s="104"/>
      <c r="O55" s="104"/>
      <c r="P55" s="104">
        <v>6</v>
      </c>
      <c r="Q55" s="104">
        <v>14</v>
      </c>
      <c r="R55" s="104">
        <v>210</v>
      </c>
      <c r="S55" s="105">
        <v>230</v>
      </c>
      <c r="T55" s="281"/>
      <c r="U55" s="281"/>
    </row>
    <row r="56" spans="1:21" ht="15" x14ac:dyDescent="0.25">
      <c r="A56" s="103" t="s">
        <v>175</v>
      </c>
      <c r="B56" s="104"/>
      <c r="C56" s="104"/>
      <c r="D56" s="104"/>
      <c r="E56" s="104"/>
      <c r="F56" s="104"/>
      <c r="G56" s="104">
        <v>35</v>
      </c>
      <c r="H56" s="104"/>
      <c r="I56" s="310">
        <v>35</v>
      </c>
      <c r="J56" s="320">
        <f t="shared" si="2"/>
        <v>4.9659477866061293E-3</v>
      </c>
      <c r="K56" s="332"/>
      <c r="M56" s="103" t="s">
        <v>152</v>
      </c>
      <c r="N56" s="104"/>
      <c r="O56" s="104"/>
      <c r="P56" s="104">
        <v>11</v>
      </c>
      <c r="Q56" s="104">
        <v>101</v>
      </c>
      <c r="R56" s="104">
        <v>75</v>
      </c>
      <c r="S56" s="105">
        <v>187</v>
      </c>
      <c r="T56" s="281"/>
      <c r="U56" s="281"/>
    </row>
    <row r="57" spans="1:21" ht="15" x14ac:dyDescent="0.25">
      <c r="A57" s="103" t="s">
        <v>176</v>
      </c>
      <c r="B57" s="104"/>
      <c r="C57" s="104"/>
      <c r="D57" s="104"/>
      <c r="E57" s="104"/>
      <c r="F57" s="104"/>
      <c r="G57" s="104"/>
      <c r="H57" s="104">
        <v>33</v>
      </c>
      <c r="I57" s="310">
        <v>33</v>
      </c>
      <c r="J57" s="320">
        <f t="shared" si="2"/>
        <v>4.6821793416572076E-3</v>
      </c>
      <c r="K57" s="332"/>
      <c r="M57" s="103" t="s">
        <v>150</v>
      </c>
      <c r="N57" s="104"/>
      <c r="O57" s="104"/>
      <c r="P57" s="104">
        <v>27</v>
      </c>
      <c r="Q57" s="104">
        <v>63</v>
      </c>
      <c r="R57" s="104">
        <v>59</v>
      </c>
      <c r="S57" s="105">
        <v>149</v>
      </c>
      <c r="T57" s="281"/>
      <c r="U57" s="281"/>
    </row>
    <row r="58" spans="1:21" ht="15" x14ac:dyDescent="0.25">
      <c r="A58" s="103" t="s">
        <v>177</v>
      </c>
      <c r="B58" s="104"/>
      <c r="C58" s="104"/>
      <c r="D58" s="104"/>
      <c r="E58" s="104"/>
      <c r="F58" s="104"/>
      <c r="G58" s="104">
        <v>23</v>
      </c>
      <c r="H58" s="104"/>
      <c r="I58" s="310">
        <v>23</v>
      </c>
      <c r="J58" s="320">
        <f t="shared" si="2"/>
        <v>3.2633371169125992E-3</v>
      </c>
      <c r="K58" s="332"/>
      <c r="M58" s="103" t="s">
        <v>157</v>
      </c>
      <c r="N58" s="104">
        <v>1</v>
      </c>
      <c r="O58" s="104"/>
      <c r="P58" s="104">
        <v>29</v>
      </c>
      <c r="Q58" s="104">
        <v>77</v>
      </c>
      <c r="R58" s="104">
        <v>21</v>
      </c>
      <c r="S58" s="105">
        <v>128</v>
      </c>
      <c r="T58" s="281"/>
      <c r="U58" s="281"/>
    </row>
    <row r="59" spans="1:21" ht="15" x14ac:dyDescent="0.25">
      <c r="A59" s="103" t="s">
        <v>147</v>
      </c>
      <c r="B59" s="104"/>
      <c r="C59" s="104"/>
      <c r="D59" s="104"/>
      <c r="E59" s="104">
        <v>1</v>
      </c>
      <c r="F59" s="104">
        <v>1</v>
      </c>
      <c r="G59" s="104"/>
      <c r="H59" s="104">
        <v>8</v>
      </c>
      <c r="I59" s="310">
        <v>10</v>
      </c>
      <c r="J59" s="320">
        <f t="shared" si="2"/>
        <v>1.4188422247446084E-3</v>
      </c>
      <c r="K59" s="332"/>
      <c r="M59" s="103" t="s">
        <v>151</v>
      </c>
      <c r="N59" s="104"/>
      <c r="O59" s="104"/>
      <c r="P59" s="104">
        <v>14</v>
      </c>
      <c r="Q59" s="104">
        <v>48</v>
      </c>
      <c r="R59" s="104">
        <v>50</v>
      </c>
      <c r="S59" s="105">
        <v>112</v>
      </c>
      <c r="T59" s="281"/>
      <c r="U59" s="281"/>
    </row>
    <row r="60" spans="1:21" ht="15" x14ac:dyDescent="0.25">
      <c r="A60" s="103" t="s">
        <v>178</v>
      </c>
      <c r="B60" s="104"/>
      <c r="C60" s="104"/>
      <c r="D60" s="104"/>
      <c r="E60" s="104"/>
      <c r="F60" s="104"/>
      <c r="G60" s="104"/>
      <c r="H60" s="104">
        <v>8</v>
      </c>
      <c r="I60" s="310">
        <v>8</v>
      </c>
      <c r="J60" s="320">
        <f t="shared" si="2"/>
        <v>1.1350737797956867E-3</v>
      </c>
      <c r="K60" s="332"/>
      <c r="M60" s="103" t="s">
        <v>154</v>
      </c>
      <c r="N60" s="104"/>
      <c r="O60" s="104"/>
      <c r="P60" s="104">
        <v>21</v>
      </c>
      <c r="Q60" s="104">
        <v>54</v>
      </c>
      <c r="R60" s="104">
        <v>29</v>
      </c>
      <c r="S60" s="105">
        <v>104</v>
      </c>
      <c r="T60" s="281"/>
      <c r="U60" s="281"/>
    </row>
    <row r="61" spans="1:21" ht="15" x14ac:dyDescent="0.25">
      <c r="A61" s="103" t="s">
        <v>134</v>
      </c>
      <c r="B61" s="104"/>
      <c r="C61" s="104"/>
      <c r="D61" s="104"/>
      <c r="E61" s="104"/>
      <c r="F61" s="104">
        <v>4</v>
      </c>
      <c r="G61" s="104"/>
      <c r="H61" s="104"/>
      <c r="I61" s="310">
        <v>4</v>
      </c>
      <c r="J61" s="320">
        <f t="shared" si="2"/>
        <v>5.6753688989784334E-4</v>
      </c>
      <c r="K61" s="332"/>
      <c r="M61" s="103" t="s">
        <v>162</v>
      </c>
      <c r="N61" s="104"/>
      <c r="O61" s="104"/>
      <c r="P61" s="104">
        <v>7</v>
      </c>
      <c r="Q61" s="104">
        <v>22</v>
      </c>
      <c r="R61" s="104">
        <v>4</v>
      </c>
      <c r="S61" s="105">
        <v>33</v>
      </c>
      <c r="T61" s="281"/>
      <c r="U61" s="281"/>
    </row>
    <row r="62" spans="1:21" ht="15.75" thickBot="1" x14ac:dyDescent="0.3">
      <c r="A62" s="106" t="s">
        <v>179</v>
      </c>
      <c r="B62" s="107"/>
      <c r="C62" s="107"/>
      <c r="D62" s="107"/>
      <c r="E62" s="107"/>
      <c r="F62" s="107">
        <v>1</v>
      </c>
      <c r="G62" s="107"/>
      <c r="H62" s="107"/>
      <c r="I62" s="312">
        <v>1</v>
      </c>
      <c r="J62" s="326">
        <f t="shared" si="2"/>
        <v>1.4188422247446084E-4</v>
      </c>
      <c r="K62" s="333"/>
      <c r="M62" s="103" t="s">
        <v>163</v>
      </c>
      <c r="N62" s="104"/>
      <c r="O62" s="104"/>
      <c r="P62" s="104">
        <v>8</v>
      </c>
      <c r="Q62" s="104">
        <v>3</v>
      </c>
      <c r="R62" s="104">
        <v>1</v>
      </c>
      <c r="S62" s="105">
        <v>12</v>
      </c>
      <c r="T62" s="281"/>
      <c r="U62" s="281"/>
    </row>
    <row r="63" spans="1:21" ht="20.25" thickTop="1" thickBot="1" x14ac:dyDescent="0.35">
      <c r="A63" s="343" t="s">
        <v>180</v>
      </c>
      <c r="B63" s="344"/>
      <c r="C63" s="344">
        <v>1</v>
      </c>
      <c r="D63" s="344">
        <v>5</v>
      </c>
      <c r="E63" s="344">
        <v>12</v>
      </c>
      <c r="F63" s="344">
        <v>419</v>
      </c>
      <c r="G63" s="344">
        <v>1788</v>
      </c>
      <c r="H63" s="344">
        <v>1025</v>
      </c>
      <c r="I63" s="321">
        <v>3250</v>
      </c>
      <c r="J63" s="330"/>
      <c r="M63" s="103" t="s">
        <v>155</v>
      </c>
      <c r="N63" s="104"/>
      <c r="O63" s="104"/>
      <c r="P63" s="104">
        <v>3</v>
      </c>
      <c r="Q63" s="104">
        <v>2</v>
      </c>
      <c r="R63" s="104">
        <v>3</v>
      </c>
      <c r="S63" s="105">
        <v>8</v>
      </c>
      <c r="T63" s="281"/>
      <c r="U63" s="281"/>
    </row>
    <row r="64" spans="1:21" ht="18.75" customHeight="1" thickTop="1" x14ac:dyDescent="0.25">
      <c r="A64" s="322" t="s">
        <v>133</v>
      </c>
      <c r="B64" s="323"/>
      <c r="C64" s="323">
        <v>1</v>
      </c>
      <c r="D64" s="323">
        <v>2</v>
      </c>
      <c r="E64" s="323">
        <v>1</v>
      </c>
      <c r="F64" s="323">
        <v>214</v>
      </c>
      <c r="G64" s="323">
        <v>594</v>
      </c>
      <c r="H64" s="338">
        <v>274</v>
      </c>
      <c r="I64" s="342">
        <v>1086</v>
      </c>
      <c r="J64" s="339">
        <f>I64/$I$63</f>
        <v>0.33415384615384613</v>
      </c>
      <c r="K64" s="335">
        <f>I63/$I$98</f>
        <v>4.5462175470008956E-2</v>
      </c>
      <c r="M64" s="103" t="s">
        <v>159</v>
      </c>
      <c r="N64" s="104"/>
      <c r="O64" s="104"/>
      <c r="P64" s="104"/>
      <c r="Q64" s="104">
        <v>2</v>
      </c>
      <c r="R64" s="104">
        <v>4</v>
      </c>
      <c r="S64" s="105">
        <v>6</v>
      </c>
      <c r="T64" s="281"/>
      <c r="U64" s="281"/>
    </row>
    <row r="65" spans="1:21" ht="18.75" customHeight="1" x14ac:dyDescent="0.25">
      <c r="A65" s="103" t="s">
        <v>141</v>
      </c>
      <c r="B65" s="104"/>
      <c r="C65" s="104"/>
      <c r="D65" s="104"/>
      <c r="E65" s="104"/>
      <c r="F65" s="104">
        <v>21</v>
      </c>
      <c r="G65" s="104">
        <v>394</v>
      </c>
      <c r="H65" s="313">
        <v>294</v>
      </c>
      <c r="I65" s="315">
        <v>709</v>
      </c>
      <c r="J65" s="340">
        <f t="shared" ref="J65:J83" si="3">I65/$I$63</f>
        <v>0.21815384615384614</v>
      </c>
      <c r="K65" s="336"/>
      <c r="M65" s="103" t="s">
        <v>164</v>
      </c>
      <c r="N65" s="104"/>
      <c r="O65" s="104"/>
      <c r="P65" s="104">
        <v>2</v>
      </c>
      <c r="Q65" s="104">
        <v>4</v>
      </c>
      <c r="R65" s="104"/>
      <c r="S65" s="105">
        <v>6</v>
      </c>
      <c r="T65" s="281"/>
      <c r="U65" s="281"/>
    </row>
    <row r="66" spans="1:21" ht="18.75" customHeight="1" x14ac:dyDescent="0.25">
      <c r="A66" s="103" t="s">
        <v>139</v>
      </c>
      <c r="B66" s="104"/>
      <c r="C66" s="104"/>
      <c r="D66" s="104"/>
      <c r="E66" s="104"/>
      <c r="F66" s="104">
        <v>4</v>
      </c>
      <c r="G66" s="104">
        <v>194</v>
      </c>
      <c r="H66" s="313">
        <v>142</v>
      </c>
      <c r="I66" s="315">
        <v>340</v>
      </c>
      <c r="J66" s="340">
        <f t="shared" si="3"/>
        <v>0.10461538461538461</v>
      </c>
      <c r="K66" s="336"/>
      <c r="M66" s="103" t="s">
        <v>165</v>
      </c>
      <c r="N66" s="104"/>
      <c r="O66" s="104"/>
      <c r="P66" s="104"/>
      <c r="Q66" s="104"/>
      <c r="R66" s="104">
        <v>2</v>
      </c>
      <c r="S66" s="105">
        <v>2</v>
      </c>
      <c r="T66" s="281"/>
      <c r="U66" s="281"/>
    </row>
    <row r="67" spans="1:21" ht="18.75" customHeight="1" x14ac:dyDescent="0.25">
      <c r="A67" s="103" t="s">
        <v>134</v>
      </c>
      <c r="B67" s="104"/>
      <c r="C67" s="104"/>
      <c r="D67" s="104"/>
      <c r="E67" s="104"/>
      <c r="F67" s="104">
        <v>16</v>
      </c>
      <c r="G67" s="104">
        <v>214</v>
      </c>
      <c r="H67" s="313">
        <v>95</v>
      </c>
      <c r="I67" s="315">
        <v>325</v>
      </c>
      <c r="J67" s="340">
        <f t="shared" si="3"/>
        <v>0.1</v>
      </c>
      <c r="K67" s="336"/>
      <c r="M67" s="103" t="s">
        <v>132</v>
      </c>
      <c r="N67" s="104"/>
      <c r="O67" s="104"/>
      <c r="P67" s="104">
        <v>1</v>
      </c>
      <c r="Q67" s="104"/>
      <c r="R67" s="104">
        <v>1</v>
      </c>
      <c r="S67" s="105">
        <v>2</v>
      </c>
      <c r="T67" s="281"/>
      <c r="U67" s="281"/>
    </row>
    <row r="68" spans="1:21" ht="18.75" customHeight="1" x14ac:dyDescent="0.25">
      <c r="A68" s="103" t="s">
        <v>146</v>
      </c>
      <c r="B68" s="104"/>
      <c r="C68" s="104"/>
      <c r="D68" s="104"/>
      <c r="E68" s="104"/>
      <c r="F68" s="104">
        <v>95</v>
      </c>
      <c r="G68" s="104">
        <v>88</v>
      </c>
      <c r="H68" s="313">
        <v>47</v>
      </c>
      <c r="I68" s="315">
        <v>230</v>
      </c>
      <c r="J68" s="340">
        <f t="shared" si="3"/>
        <v>7.0769230769230765E-2</v>
      </c>
      <c r="K68" s="336"/>
      <c r="M68" s="103" t="s">
        <v>156</v>
      </c>
      <c r="N68" s="104"/>
      <c r="O68" s="104"/>
      <c r="P68" s="104"/>
      <c r="Q68" s="104">
        <v>1</v>
      </c>
      <c r="R68" s="104">
        <v>1</v>
      </c>
      <c r="S68" s="105">
        <v>2</v>
      </c>
      <c r="T68" s="281"/>
      <c r="U68" s="281"/>
    </row>
    <row r="69" spans="1:21" ht="18.75" customHeight="1" x14ac:dyDescent="0.25">
      <c r="A69" s="103" t="s">
        <v>145</v>
      </c>
      <c r="B69" s="104"/>
      <c r="C69" s="104"/>
      <c r="D69" s="104"/>
      <c r="E69" s="104">
        <v>2</v>
      </c>
      <c r="F69" s="104">
        <v>42</v>
      </c>
      <c r="G69" s="104">
        <v>93</v>
      </c>
      <c r="H69" s="313">
        <v>53</v>
      </c>
      <c r="I69" s="315">
        <v>190</v>
      </c>
      <c r="J69" s="340">
        <f t="shared" si="3"/>
        <v>5.8461538461538461E-2</v>
      </c>
      <c r="K69" s="336"/>
      <c r="M69" s="103" t="s">
        <v>143</v>
      </c>
      <c r="N69" s="104"/>
      <c r="O69" s="104"/>
      <c r="P69" s="104">
        <v>1</v>
      </c>
      <c r="Q69" s="104"/>
      <c r="R69" s="104"/>
      <c r="S69" s="105">
        <v>1</v>
      </c>
      <c r="T69" s="281"/>
      <c r="U69" s="281"/>
    </row>
    <row r="70" spans="1:21" ht="18.75" customHeight="1" x14ac:dyDescent="0.25">
      <c r="A70" s="103" t="s">
        <v>154</v>
      </c>
      <c r="B70" s="104"/>
      <c r="C70" s="104"/>
      <c r="D70" s="104"/>
      <c r="E70" s="104">
        <v>1</v>
      </c>
      <c r="F70" s="104">
        <v>1</v>
      </c>
      <c r="G70" s="104">
        <v>71</v>
      </c>
      <c r="H70" s="313">
        <v>100</v>
      </c>
      <c r="I70" s="315">
        <v>173</v>
      </c>
      <c r="J70" s="340">
        <f t="shared" si="3"/>
        <v>5.3230769230769227E-2</v>
      </c>
      <c r="K70" s="336"/>
      <c r="M70" s="103" t="s">
        <v>135</v>
      </c>
      <c r="N70" s="104"/>
      <c r="O70" s="104"/>
      <c r="P70" s="104"/>
      <c r="Q70" s="104"/>
      <c r="R70" s="104">
        <v>1</v>
      </c>
      <c r="S70" s="105">
        <v>1</v>
      </c>
      <c r="T70" s="281"/>
      <c r="U70" s="281"/>
    </row>
    <row r="71" spans="1:21" ht="18.75" customHeight="1" x14ac:dyDescent="0.25">
      <c r="A71" s="103" t="s">
        <v>135</v>
      </c>
      <c r="B71" s="104"/>
      <c r="C71" s="104"/>
      <c r="D71" s="104">
        <v>2</v>
      </c>
      <c r="E71" s="104"/>
      <c r="F71" s="104">
        <v>10</v>
      </c>
      <c r="G71" s="104">
        <v>47</v>
      </c>
      <c r="H71" s="313">
        <v>17</v>
      </c>
      <c r="I71" s="315">
        <v>76</v>
      </c>
      <c r="J71" s="340">
        <f t="shared" si="3"/>
        <v>2.3384615384615386E-2</v>
      </c>
      <c r="K71" s="336"/>
      <c r="M71" s="103" t="s">
        <v>167</v>
      </c>
      <c r="N71" s="104"/>
      <c r="O71" s="104"/>
      <c r="P71" s="104"/>
      <c r="Q71" s="104">
        <v>1</v>
      </c>
      <c r="R71" s="104"/>
      <c r="S71" s="105">
        <v>1</v>
      </c>
      <c r="T71" s="281"/>
      <c r="U71" s="281"/>
    </row>
    <row r="72" spans="1:21" ht="18.75" customHeight="1" x14ac:dyDescent="0.25">
      <c r="A72" s="103" t="s">
        <v>148</v>
      </c>
      <c r="B72" s="104"/>
      <c r="C72" s="104"/>
      <c r="D72" s="104"/>
      <c r="E72" s="104"/>
      <c r="F72" s="104"/>
      <c r="G72" s="104">
        <v>34</v>
      </c>
      <c r="H72" s="313">
        <v>2</v>
      </c>
      <c r="I72" s="315">
        <v>36</v>
      </c>
      <c r="J72" s="340">
        <f t="shared" si="3"/>
        <v>1.1076923076923076E-2</v>
      </c>
      <c r="K72" s="336"/>
      <c r="M72" s="103" t="s">
        <v>166</v>
      </c>
      <c r="N72" s="104"/>
      <c r="O72" s="104"/>
      <c r="P72" s="104">
        <v>1</v>
      </c>
      <c r="Q72" s="104"/>
      <c r="R72" s="104"/>
      <c r="S72" s="105">
        <v>1</v>
      </c>
      <c r="T72" s="281"/>
      <c r="U72" s="281"/>
    </row>
    <row r="73" spans="1:21" ht="19.5" customHeight="1" thickBot="1" x14ac:dyDescent="0.3">
      <c r="A73" s="103" t="s">
        <v>132</v>
      </c>
      <c r="B73" s="104"/>
      <c r="C73" s="104"/>
      <c r="D73" s="104"/>
      <c r="E73" s="104">
        <v>4</v>
      </c>
      <c r="F73" s="104">
        <v>9</v>
      </c>
      <c r="G73" s="104">
        <v>21</v>
      </c>
      <c r="H73" s="313"/>
      <c r="I73" s="315">
        <v>34</v>
      </c>
      <c r="J73" s="340">
        <f t="shared" si="3"/>
        <v>1.0461538461538461E-2</v>
      </c>
      <c r="K73" s="336"/>
      <c r="M73" s="106" t="s">
        <v>168</v>
      </c>
      <c r="N73" s="107"/>
      <c r="O73" s="107"/>
      <c r="P73" s="107"/>
      <c r="Q73" s="107">
        <v>1</v>
      </c>
      <c r="R73" s="107"/>
      <c r="S73" s="108">
        <v>1</v>
      </c>
      <c r="T73" s="281"/>
      <c r="U73" s="281"/>
    </row>
    <row r="74" spans="1:21" ht="19.5" customHeight="1" thickTop="1" x14ac:dyDescent="0.25">
      <c r="A74" s="103" t="s">
        <v>150</v>
      </c>
      <c r="B74" s="104"/>
      <c r="C74" s="104"/>
      <c r="D74" s="104"/>
      <c r="E74" s="104"/>
      <c r="F74" s="104"/>
      <c r="G74" s="104">
        <v>19</v>
      </c>
      <c r="H74" s="313"/>
      <c r="I74" s="315">
        <v>19</v>
      </c>
      <c r="J74" s="340">
        <f t="shared" si="3"/>
        <v>5.8461538461538464E-3</v>
      </c>
      <c r="K74" s="336"/>
      <c r="M74" s="117" t="s">
        <v>117</v>
      </c>
      <c r="N74" s="118">
        <v>1</v>
      </c>
      <c r="O74" s="118"/>
      <c r="P74" s="118">
        <v>2935</v>
      </c>
      <c r="Q74" s="118">
        <v>8970</v>
      </c>
      <c r="R74" s="118">
        <v>4374</v>
      </c>
      <c r="S74" s="119">
        <v>16280</v>
      </c>
      <c r="T74" s="354"/>
      <c r="U74" s="354"/>
    </row>
    <row r="75" spans="1:21" ht="18.75" customHeight="1" x14ac:dyDescent="0.25">
      <c r="A75" s="103" t="s">
        <v>173</v>
      </c>
      <c r="B75" s="104"/>
      <c r="C75" s="104"/>
      <c r="D75" s="104"/>
      <c r="E75" s="104"/>
      <c r="F75" s="104"/>
      <c r="G75" s="104">
        <v>9</v>
      </c>
      <c r="H75" s="313"/>
      <c r="I75" s="315">
        <v>9</v>
      </c>
      <c r="J75" s="340">
        <f t="shared" si="3"/>
        <v>2.7692307692307691E-3</v>
      </c>
      <c r="K75" s="336"/>
      <c r="M75" s="103" t="s">
        <v>134</v>
      </c>
      <c r="N75" s="104"/>
      <c r="O75" s="104"/>
      <c r="P75" s="104">
        <v>1135</v>
      </c>
      <c r="Q75" s="104">
        <v>1958</v>
      </c>
      <c r="R75" s="104">
        <v>790</v>
      </c>
      <c r="S75" s="105">
        <v>3883</v>
      </c>
      <c r="T75" s="281"/>
      <c r="U75" s="281"/>
    </row>
    <row r="76" spans="1:21" ht="18.75" customHeight="1" x14ac:dyDescent="0.25">
      <c r="A76" s="103" t="s">
        <v>181</v>
      </c>
      <c r="B76" s="104"/>
      <c r="C76" s="104"/>
      <c r="D76" s="104"/>
      <c r="E76" s="104">
        <v>2</v>
      </c>
      <c r="F76" s="104">
        <v>7</v>
      </c>
      <c r="G76" s="104"/>
      <c r="H76" s="313"/>
      <c r="I76" s="315">
        <v>9</v>
      </c>
      <c r="J76" s="340">
        <f t="shared" si="3"/>
        <v>2.7692307692307691E-3</v>
      </c>
      <c r="K76" s="336"/>
      <c r="M76" s="103" t="s">
        <v>132</v>
      </c>
      <c r="N76" s="104"/>
      <c r="O76" s="104"/>
      <c r="P76" s="104">
        <v>984</v>
      </c>
      <c r="Q76" s="104">
        <v>1629</v>
      </c>
      <c r="R76" s="104">
        <v>670</v>
      </c>
      <c r="S76" s="105">
        <v>3283</v>
      </c>
      <c r="T76" s="281"/>
      <c r="U76" s="281"/>
    </row>
    <row r="77" spans="1:21" ht="18.75" customHeight="1" x14ac:dyDescent="0.25">
      <c r="A77" s="103" t="s">
        <v>182</v>
      </c>
      <c r="B77" s="104"/>
      <c r="C77" s="104"/>
      <c r="D77" s="104"/>
      <c r="E77" s="104"/>
      <c r="F77" s="104"/>
      <c r="G77" s="104">
        <v>5</v>
      </c>
      <c r="H77" s="313"/>
      <c r="I77" s="315">
        <v>5</v>
      </c>
      <c r="J77" s="340">
        <f t="shared" si="3"/>
        <v>1.5384615384615385E-3</v>
      </c>
      <c r="K77" s="336"/>
      <c r="M77" s="103" t="s">
        <v>133</v>
      </c>
      <c r="N77" s="104"/>
      <c r="O77" s="104"/>
      <c r="P77" s="104">
        <v>169</v>
      </c>
      <c r="Q77" s="104">
        <v>1181</v>
      </c>
      <c r="R77" s="104">
        <v>474</v>
      </c>
      <c r="S77" s="105">
        <v>1824</v>
      </c>
      <c r="T77" s="281"/>
      <c r="U77" s="281"/>
    </row>
    <row r="78" spans="1:21" ht="18.75" customHeight="1" x14ac:dyDescent="0.25">
      <c r="A78" s="103" t="s">
        <v>174</v>
      </c>
      <c r="B78" s="104"/>
      <c r="C78" s="104"/>
      <c r="D78" s="104"/>
      <c r="E78" s="104"/>
      <c r="F78" s="104"/>
      <c r="G78" s="104">
        <v>3</v>
      </c>
      <c r="H78" s="313"/>
      <c r="I78" s="315">
        <v>3</v>
      </c>
      <c r="J78" s="340">
        <f t="shared" si="3"/>
        <v>9.2307692307692305E-4</v>
      </c>
      <c r="K78" s="336"/>
      <c r="M78" s="103" t="s">
        <v>135</v>
      </c>
      <c r="N78" s="104"/>
      <c r="O78" s="104"/>
      <c r="P78" s="104">
        <v>138</v>
      </c>
      <c r="Q78" s="104">
        <v>985</v>
      </c>
      <c r="R78" s="104">
        <v>348</v>
      </c>
      <c r="S78" s="105">
        <v>1471</v>
      </c>
      <c r="T78" s="281"/>
      <c r="U78" s="281"/>
    </row>
    <row r="79" spans="1:21" ht="18.75" customHeight="1" x14ac:dyDescent="0.25">
      <c r="A79" s="103" t="s">
        <v>157</v>
      </c>
      <c r="B79" s="104"/>
      <c r="C79" s="104"/>
      <c r="D79" s="104">
        <v>1</v>
      </c>
      <c r="E79" s="104">
        <v>1</v>
      </c>
      <c r="F79" s="104"/>
      <c r="G79" s="104"/>
      <c r="H79" s="313"/>
      <c r="I79" s="315">
        <v>2</v>
      </c>
      <c r="J79" s="340">
        <f t="shared" si="3"/>
        <v>6.1538461538461541E-4</v>
      </c>
      <c r="K79" s="336"/>
      <c r="M79" s="103" t="s">
        <v>136</v>
      </c>
      <c r="N79" s="104"/>
      <c r="O79" s="104"/>
      <c r="P79" s="104">
        <v>149</v>
      </c>
      <c r="Q79" s="104">
        <v>689</v>
      </c>
      <c r="R79" s="104">
        <v>370</v>
      </c>
      <c r="S79" s="105">
        <v>1208</v>
      </c>
      <c r="T79" s="281"/>
      <c r="U79" s="281"/>
    </row>
    <row r="80" spans="1:21" ht="18.75" customHeight="1" x14ac:dyDescent="0.25">
      <c r="A80" s="103" t="s">
        <v>183</v>
      </c>
      <c r="B80" s="104"/>
      <c r="C80" s="104"/>
      <c r="D80" s="104"/>
      <c r="E80" s="104"/>
      <c r="F80" s="104"/>
      <c r="G80" s="104">
        <v>1</v>
      </c>
      <c r="H80" s="313"/>
      <c r="I80" s="315">
        <v>1</v>
      </c>
      <c r="J80" s="340">
        <f t="shared" si="3"/>
        <v>3.076923076923077E-4</v>
      </c>
      <c r="K80" s="336"/>
      <c r="M80" s="103" t="s">
        <v>141</v>
      </c>
      <c r="N80" s="104">
        <v>1</v>
      </c>
      <c r="O80" s="104"/>
      <c r="P80" s="104">
        <v>72</v>
      </c>
      <c r="Q80" s="104">
        <v>651</v>
      </c>
      <c r="R80" s="104">
        <v>481</v>
      </c>
      <c r="S80" s="105">
        <v>1205</v>
      </c>
      <c r="T80" s="281"/>
      <c r="U80" s="281"/>
    </row>
    <row r="81" spans="1:21" ht="18.75" customHeight="1" x14ac:dyDescent="0.25">
      <c r="A81" s="103" t="s">
        <v>151</v>
      </c>
      <c r="B81" s="104"/>
      <c r="C81" s="104"/>
      <c r="D81" s="104"/>
      <c r="E81" s="104"/>
      <c r="F81" s="104"/>
      <c r="G81" s="104">
        <v>1</v>
      </c>
      <c r="H81" s="313"/>
      <c r="I81" s="315">
        <v>1</v>
      </c>
      <c r="J81" s="340">
        <f t="shared" si="3"/>
        <v>3.076923076923077E-4</v>
      </c>
      <c r="K81" s="336"/>
      <c r="M81" s="103" t="s">
        <v>138</v>
      </c>
      <c r="N81" s="104"/>
      <c r="O81" s="104"/>
      <c r="P81" s="104">
        <v>60</v>
      </c>
      <c r="Q81" s="104">
        <v>602</v>
      </c>
      <c r="R81" s="104">
        <v>341</v>
      </c>
      <c r="S81" s="105">
        <v>1003</v>
      </c>
      <c r="T81" s="281"/>
      <c r="U81" s="281"/>
    </row>
    <row r="82" spans="1:21" ht="18.75" customHeight="1" x14ac:dyDescent="0.25">
      <c r="A82" s="103" t="s">
        <v>184</v>
      </c>
      <c r="B82" s="104"/>
      <c r="C82" s="104"/>
      <c r="D82" s="104"/>
      <c r="E82" s="104">
        <v>1</v>
      </c>
      <c r="F82" s="104"/>
      <c r="G82" s="104"/>
      <c r="H82" s="313"/>
      <c r="I82" s="315">
        <v>1</v>
      </c>
      <c r="J82" s="340">
        <f t="shared" si="3"/>
        <v>3.076923076923077E-4</v>
      </c>
      <c r="K82" s="336"/>
      <c r="M82" s="103" t="s">
        <v>140</v>
      </c>
      <c r="N82" s="104"/>
      <c r="O82" s="104"/>
      <c r="P82" s="104">
        <v>134</v>
      </c>
      <c r="Q82" s="104">
        <v>537</v>
      </c>
      <c r="R82" s="104">
        <v>224</v>
      </c>
      <c r="S82" s="105">
        <v>895</v>
      </c>
      <c r="T82" s="281"/>
      <c r="U82" s="281"/>
    </row>
    <row r="83" spans="1:21" ht="19.5" customHeight="1" thickBot="1" x14ac:dyDescent="0.3">
      <c r="A83" s="106" t="s">
        <v>160</v>
      </c>
      <c r="B83" s="107"/>
      <c r="C83" s="107"/>
      <c r="D83" s="107"/>
      <c r="E83" s="107"/>
      <c r="F83" s="107"/>
      <c r="G83" s="107"/>
      <c r="H83" s="314">
        <v>1</v>
      </c>
      <c r="I83" s="316">
        <v>1</v>
      </c>
      <c r="J83" s="341">
        <f t="shared" si="3"/>
        <v>3.076923076923077E-4</v>
      </c>
      <c r="K83" s="337"/>
      <c r="M83" s="103" t="s">
        <v>139</v>
      </c>
      <c r="N83" s="104"/>
      <c r="O83" s="104"/>
      <c r="P83" s="104">
        <v>22</v>
      </c>
      <c r="Q83" s="104">
        <v>102</v>
      </c>
      <c r="R83" s="104">
        <v>96</v>
      </c>
      <c r="S83" s="105">
        <v>220</v>
      </c>
      <c r="T83" s="281"/>
      <c r="U83" s="281"/>
    </row>
    <row r="84" spans="1:21" ht="20.25" thickTop="1" thickBot="1" x14ac:dyDescent="0.35">
      <c r="A84" s="345" t="s">
        <v>185</v>
      </c>
      <c r="B84" s="346"/>
      <c r="C84" s="346"/>
      <c r="D84" s="346">
        <v>1</v>
      </c>
      <c r="E84" s="346">
        <v>8</v>
      </c>
      <c r="F84" s="346">
        <v>167</v>
      </c>
      <c r="G84" s="346">
        <v>659</v>
      </c>
      <c r="H84" s="346">
        <v>298</v>
      </c>
      <c r="I84" s="321">
        <v>1133</v>
      </c>
      <c r="J84" s="334"/>
      <c r="K84" s="334"/>
      <c r="M84" s="103" t="s">
        <v>146</v>
      </c>
      <c r="N84" s="104"/>
      <c r="O84" s="104"/>
      <c r="P84" s="104">
        <v>13</v>
      </c>
      <c r="Q84" s="104">
        <v>125</v>
      </c>
      <c r="R84" s="104">
        <v>58</v>
      </c>
      <c r="S84" s="105">
        <v>196</v>
      </c>
      <c r="T84" s="281"/>
      <c r="U84" s="281"/>
    </row>
    <row r="85" spans="1:21" ht="18.75" customHeight="1" thickTop="1" x14ac:dyDescent="0.25">
      <c r="A85" s="103" t="s">
        <v>135</v>
      </c>
      <c r="B85" s="104"/>
      <c r="C85" s="104"/>
      <c r="D85" s="104"/>
      <c r="E85" s="104">
        <v>4</v>
      </c>
      <c r="F85" s="104">
        <v>29</v>
      </c>
      <c r="G85" s="104">
        <v>308</v>
      </c>
      <c r="H85" s="313">
        <v>160</v>
      </c>
      <c r="I85" s="342">
        <v>501</v>
      </c>
      <c r="J85" s="339">
        <f>I85/$I$84</f>
        <v>0.44218887908208299</v>
      </c>
      <c r="K85" s="347">
        <f>I84/I98</f>
        <v>1.5848813786929275E-2</v>
      </c>
      <c r="M85" s="103" t="s">
        <v>137</v>
      </c>
      <c r="N85" s="104"/>
      <c r="O85" s="104"/>
      <c r="P85" s="104"/>
      <c r="Q85" s="104">
        <v>106</v>
      </c>
      <c r="R85" s="104">
        <v>85</v>
      </c>
      <c r="S85" s="105">
        <v>191</v>
      </c>
      <c r="T85" s="281"/>
      <c r="U85" s="281"/>
    </row>
    <row r="86" spans="1:21" ht="18.75" customHeight="1" x14ac:dyDescent="0.25">
      <c r="A86" s="103" t="s">
        <v>139</v>
      </c>
      <c r="B86" s="104"/>
      <c r="C86" s="104"/>
      <c r="D86" s="104"/>
      <c r="E86" s="104"/>
      <c r="F86" s="104">
        <v>101</v>
      </c>
      <c r="G86" s="104">
        <v>236</v>
      </c>
      <c r="H86" s="313">
        <v>115</v>
      </c>
      <c r="I86" s="315">
        <v>452</v>
      </c>
      <c r="J86" s="340">
        <f t="shared" ref="J86:J97" si="4">I86/$I$84</f>
        <v>0.39894086496028242</v>
      </c>
      <c r="K86" s="348"/>
      <c r="M86" s="103" t="s">
        <v>154</v>
      </c>
      <c r="N86" s="104"/>
      <c r="O86" s="104"/>
      <c r="P86" s="104">
        <v>24</v>
      </c>
      <c r="Q86" s="104">
        <v>67</v>
      </c>
      <c r="R86" s="104">
        <v>99</v>
      </c>
      <c r="S86" s="105">
        <v>190</v>
      </c>
      <c r="T86" s="281"/>
      <c r="U86" s="281"/>
    </row>
    <row r="87" spans="1:21" ht="18.75" customHeight="1" x14ac:dyDescent="0.25">
      <c r="A87" s="103" t="s">
        <v>132</v>
      </c>
      <c r="B87" s="104"/>
      <c r="C87" s="104"/>
      <c r="D87" s="104">
        <v>1</v>
      </c>
      <c r="E87" s="104">
        <v>4</v>
      </c>
      <c r="F87" s="104">
        <v>29</v>
      </c>
      <c r="G87" s="104">
        <v>43</v>
      </c>
      <c r="H87" s="313">
        <v>9</v>
      </c>
      <c r="I87" s="315">
        <v>86</v>
      </c>
      <c r="J87" s="340">
        <f t="shared" si="4"/>
        <v>7.590467784642542E-2</v>
      </c>
      <c r="K87" s="348"/>
      <c r="M87" s="103" t="s">
        <v>145</v>
      </c>
      <c r="N87" s="104"/>
      <c r="O87" s="104"/>
      <c r="P87" s="104">
        <v>19</v>
      </c>
      <c r="Q87" s="104">
        <v>63</v>
      </c>
      <c r="R87" s="104">
        <v>108</v>
      </c>
      <c r="S87" s="105">
        <v>190</v>
      </c>
      <c r="T87" s="281"/>
      <c r="U87" s="281"/>
    </row>
    <row r="88" spans="1:21" ht="18.75" customHeight="1" x14ac:dyDescent="0.25">
      <c r="A88" s="103" t="s">
        <v>173</v>
      </c>
      <c r="B88" s="104"/>
      <c r="C88" s="104"/>
      <c r="D88" s="104"/>
      <c r="E88" s="104"/>
      <c r="F88" s="104"/>
      <c r="G88" s="104">
        <v>42</v>
      </c>
      <c r="H88" s="313"/>
      <c r="I88" s="315">
        <v>42</v>
      </c>
      <c r="J88" s="340">
        <f t="shared" si="4"/>
        <v>3.7069726390114736E-2</v>
      </c>
      <c r="K88" s="348"/>
      <c r="M88" s="103" t="s">
        <v>156</v>
      </c>
      <c r="N88" s="104"/>
      <c r="O88" s="104"/>
      <c r="P88" s="104">
        <v>12</v>
      </c>
      <c r="Q88" s="104">
        <v>119</v>
      </c>
      <c r="R88" s="104">
        <v>30</v>
      </c>
      <c r="S88" s="105">
        <v>161</v>
      </c>
      <c r="T88" s="281"/>
      <c r="U88" s="281"/>
    </row>
    <row r="89" spans="1:21" ht="18.75" customHeight="1" x14ac:dyDescent="0.25">
      <c r="A89" s="103" t="s">
        <v>175</v>
      </c>
      <c r="B89" s="104"/>
      <c r="C89" s="104"/>
      <c r="D89" s="104"/>
      <c r="E89" s="104"/>
      <c r="F89" s="104"/>
      <c r="G89" s="104">
        <v>19</v>
      </c>
      <c r="H89" s="313"/>
      <c r="I89" s="315">
        <v>19</v>
      </c>
      <c r="J89" s="340">
        <f t="shared" si="4"/>
        <v>1.6769638128861428E-2</v>
      </c>
      <c r="K89" s="348"/>
      <c r="M89" s="103" t="s">
        <v>148</v>
      </c>
      <c r="N89" s="104"/>
      <c r="O89" s="104"/>
      <c r="P89" s="104"/>
      <c r="Q89" s="104">
        <v>36</v>
      </c>
      <c r="R89" s="104">
        <v>98</v>
      </c>
      <c r="S89" s="105">
        <v>134</v>
      </c>
      <c r="T89" s="281"/>
      <c r="U89" s="281"/>
    </row>
    <row r="90" spans="1:21" ht="18.75" customHeight="1" x14ac:dyDescent="0.25">
      <c r="A90" s="103" t="s">
        <v>154</v>
      </c>
      <c r="B90" s="104"/>
      <c r="C90" s="104"/>
      <c r="D90" s="104"/>
      <c r="E90" s="104"/>
      <c r="F90" s="104">
        <v>7</v>
      </c>
      <c r="G90" s="104"/>
      <c r="H90" s="313">
        <v>2</v>
      </c>
      <c r="I90" s="315">
        <v>9</v>
      </c>
      <c r="J90" s="340">
        <f t="shared" si="4"/>
        <v>7.9435127978817292E-3</v>
      </c>
      <c r="K90" s="348"/>
      <c r="M90" s="103" t="s">
        <v>142</v>
      </c>
      <c r="N90" s="104"/>
      <c r="O90" s="104"/>
      <c r="P90" s="104"/>
      <c r="Q90" s="104">
        <v>47</v>
      </c>
      <c r="R90" s="104">
        <v>49</v>
      </c>
      <c r="S90" s="105">
        <v>96</v>
      </c>
      <c r="T90" s="281"/>
      <c r="U90" s="281"/>
    </row>
    <row r="91" spans="1:21" ht="18.75" customHeight="1" x14ac:dyDescent="0.25">
      <c r="A91" s="103" t="s">
        <v>176</v>
      </c>
      <c r="B91" s="104"/>
      <c r="C91" s="104"/>
      <c r="D91" s="104"/>
      <c r="E91" s="104"/>
      <c r="F91" s="104"/>
      <c r="G91" s="104"/>
      <c r="H91" s="313">
        <v>8</v>
      </c>
      <c r="I91" s="315">
        <v>8</v>
      </c>
      <c r="J91" s="340">
        <f t="shared" si="4"/>
        <v>7.0609002647837602E-3</v>
      </c>
      <c r="K91" s="348"/>
      <c r="M91" s="103" t="s">
        <v>159</v>
      </c>
      <c r="N91" s="104"/>
      <c r="O91" s="104"/>
      <c r="P91" s="104">
        <v>1</v>
      </c>
      <c r="Q91" s="104">
        <v>49</v>
      </c>
      <c r="R91" s="104">
        <v>24</v>
      </c>
      <c r="S91" s="105">
        <v>74</v>
      </c>
      <c r="T91" s="281"/>
      <c r="U91" s="281"/>
    </row>
    <row r="92" spans="1:21" ht="18.75" customHeight="1" x14ac:dyDescent="0.25">
      <c r="A92" s="103" t="s">
        <v>141</v>
      </c>
      <c r="B92" s="104"/>
      <c r="C92" s="104"/>
      <c r="D92" s="104"/>
      <c r="E92" s="104"/>
      <c r="F92" s="104"/>
      <c r="G92" s="104">
        <v>5</v>
      </c>
      <c r="H92" s="313">
        <v>2</v>
      </c>
      <c r="I92" s="315">
        <v>7</v>
      </c>
      <c r="J92" s="340">
        <f t="shared" si="4"/>
        <v>6.1782877316857903E-3</v>
      </c>
      <c r="K92" s="348"/>
      <c r="M92" s="103" t="s">
        <v>143</v>
      </c>
      <c r="N92" s="104"/>
      <c r="O92" s="104"/>
      <c r="P92" s="104">
        <v>1</v>
      </c>
      <c r="Q92" s="104">
        <v>9</v>
      </c>
      <c r="R92" s="104">
        <v>12</v>
      </c>
      <c r="S92" s="105">
        <v>22</v>
      </c>
      <c r="T92" s="281"/>
      <c r="U92" s="281"/>
    </row>
    <row r="93" spans="1:21" ht="18.75" customHeight="1" x14ac:dyDescent="0.25">
      <c r="A93" s="103" t="s">
        <v>177</v>
      </c>
      <c r="B93" s="104"/>
      <c r="C93" s="104"/>
      <c r="D93" s="104"/>
      <c r="E93" s="104"/>
      <c r="F93" s="104"/>
      <c r="G93" s="104">
        <v>4</v>
      </c>
      <c r="H93" s="313"/>
      <c r="I93" s="315">
        <v>4</v>
      </c>
      <c r="J93" s="340">
        <f t="shared" si="4"/>
        <v>3.5304501323918801E-3</v>
      </c>
      <c r="K93" s="348"/>
      <c r="M93" s="103" t="s">
        <v>150</v>
      </c>
      <c r="N93" s="104"/>
      <c r="O93" s="104"/>
      <c r="P93" s="104">
        <v>1</v>
      </c>
      <c r="Q93" s="104">
        <v>10</v>
      </c>
      <c r="R93" s="104">
        <v>7</v>
      </c>
      <c r="S93" s="105">
        <v>18</v>
      </c>
      <c r="T93" s="281"/>
      <c r="U93" s="281"/>
    </row>
    <row r="94" spans="1:21" ht="18.75" customHeight="1" x14ac:dyDescent="0.25">
      <c r="A94" s="103" t="s">
        <v>145</v>
      </c>
      <c r="B94" s="104"/>
      <c r="C94" s="104"/>
      <c r="D94" s="104"/>
      <c r="E94" s="104"/>
      <c r="F94" s="104"/>
      <c r="G94" s="104">
        <v>1</v>
      </c>
      <c r="H94" s="313">
        <v>1</v>
      </c>
      <c r="I94" s="315">
        <v>2</v>
      </c>
      <c r="J94" s="340">
        <f t="shared" si="4"/>
        <v>1.76522506619594E-3</v>
      </c>
      <c r="K94" s="348"/>
      <c r="M94" s="103" t="s">
        <v>160</v>
      </c>
      <c r="N94" s="104"/>
      <c r="O94" s="104"/>
      <c r="P94" s="104"/>
      <c r="Q94" s="104">
        <v>3</v>
      </c>
      <c r="R94" s="104">
        <v>8</v>
      </c>
      <c r="S94" s="105">
        <v>11</v>
      </c>
      <c r="T94" s="281"/>
      <c r="U94" s="281"/>
    </row>
    <row r="95" spans="1:21" ht="19.5" customHeight="1" thickBot="1" x14ac:dyDescent="0.3">
      <c r="A95" s="103" t="s">
        <v>174</v>
      </c>
      <c r="B95" s="104"/>
      <c r="C95" s="104"/>
      <c r="D95" s="104"/>
      <c r="E95" s="104"/>
      <c r="F95" s="104"/>
      <c r="G95" s="104">
        <v>1</v>
      </c>
      <c r="H95" s="313"/>
      <c r="I95" s="315">
        <v>1</v>
      </c>
      <c r="J95" s="340">
        <f t="shared" si="4"/>
        <v>8.8261253309797002E-4</v>
      </c>
      <c r="K95" s="348"/>
      <c r="M95" s="106" t="s">
        <v>151</v>
      </c>
      <c r="N95" s="107"/>
      <c r="O95" s="107"/>
      <c r="P95" s="107">
        <v>1</v>
      </c>
      <c r="Q95" s="107">
        <v>2</v>
      </c>
      <c r="R95" s="107">
        <v>2</v>
      </c>
      <c r="S95" s="108">
        <v>5</v>
      </c>
      <c r="T95" s="281"/>
      <c r="U95" s="281"/>
    </row>
    <row r="96" spans="1:21" ht="20.25" customHeight="1" thickTop="1" thickBot="1" x14ac:dyDescent="0.3">
      <c r="A96" s="103" t="s">
        <v>148</v>
      </c>
      <c r="B96" s="104"/>
      <c r="C96" s="104"/>
      <c r="D96" s="104"/>
      <c r="E96" s="104"/>
      <c r="F96" s="104">
        <v>1</v>
      </c>
      <c r="G96" s="104"/>
      <c r="H96" s="313"/>
      <c r="I96" s="315">
        <v>1</v>
      </c>
      <c r="J96" s="340">
        <f t="shared" si="4"/>
        <v>8.8261253309797002E-4</v>
      </c>
      <c r="K96" s="348"/>
      <c r="M96" s="121" t="s">
        <v>130</v>
      </c>
      <c r="N96" s="122">
        <v>2</v>
      </c>
      <c r="O96" s="122">
        <v>4</v>
      </c>
      <c r="P96" s="122">
        <v>11606</v>
      </c>
      <c r="Q96" s="122">
        <v>31982</v>
      </c>
      <c r="R96" s="122">
        <v>16463</v>
      </c>
      <c r="S96" s="123">
        <v>60057</v>
      </c>
      <c r="T96" s="120"/>
      <c r="U96" s="120"/>
    </row>
    <row r="97" spans="1:11" ht="20.25" customHeight="1" thickTop="1" thickBot="1" x14ac:dyDescent="0.3">
      <c r="A97" s="106" t="s">
        <v>178</v>
      </c>
      <c r="B97" s="107"/>
      <c r="C97" s="107"/>
      <c r="D97" s="107"/>
      <c r="E97" s="107"/>
      <c r="F97" s="107"/>
      <c r="G97" s="107"/>
      <c r="H97" s="314">
        <v>1</v>
      </c>
      <c r="I97" s="316">
        <v>1</v>
      </c>
      <c r="J97" s="341">
        <f t="shared" si="4"/>
        <v>8.8261253309797002E-4</v>
      </c>
      <c r="K97" s="349"/>
    </row>
    <row r="98" spans="1:11" ht="20.25" thickTop="1" thickBot="1" x14ac:dyDescent="0.35">
      <c r="A98" s="112" t="s">
        <v>130</v>
      </c>
      <c r="B98" s="113">
        <v>1</v>
      </c>
      <c r="C98" s="113">
        <v>2</v>
      </c>
      <c r="D98" s="113">
        <v>12</v>
      </c>
      <c r="E98" s="113">
        <v>27</v>
      </c>
      <c r="F98" s="113">
        <v>12816</v>
      </c>
      <c r="G98" s="113">
        <v>38281</v>
      </c>
      <c r="H98" s="113">
        <v>20349</v>
      </c>
      <c r="I98" s="114">
        <v>71488</v>
      </c>
      <c r="J98" s="120"/>
      <c r="K98" s="334"/>
    </row>
    <row r="99" spans="1:11" ht="19.5" thickTop="1" x14ac:dyDescent="0.3"/>
  </sheetData>
  <mergeCells count="10">
    <mergeCell ref="U10:U38"/>
    <mergeCell ref="AN6:AT6"/>
    <mergeCell ref="M6:U6"/>
    <mergeCell ref="W6:AD6"/>
    <mergeCell ref="AF6:AL6"/>
    <mergeCell ref="A6:I6"/>
    <mergeCell ref="K10:K47"/>
    <mergeCell ref="K49:K62"/>
    <mergeCell ref="K64:K83"/>
    <mergeCell ref="K85:K97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D8B792-2624-498C-AB53-904521DB141F}">
  <sheetPr>
    <tabColor rgb="FF00B050"/>
  </sheetPr>
  <dimension ref="A1:U19"/>
  <sheetViews>
    <sheetView zoomScale="70" zoomScaleNormal="70" workbookViewId="0">
      <selection activeCell="E14" sqref="E14"/>
    </sheetView>
  </sheetViews>
  <sheetFormatPr baseColWidth="10" defaultRowHeight="15" x14ac:dyDescent="0.25"/>
  <cols>
    <col min="2" max="2" width="32" customWidth="1"/>
    <col min="3" max="14" width="15.7109375" customWidth="1"/>
  </cols>
  <sheetData>
    <row r="1" spans="1:21" x14ac:dyDescent="0.25">
      <c r="A1" s="27" t="s">
        <v>39</v>
      </c>
      <c r="B1" s="28"/>
      <c r="C1" s="28"/>
      <c r="D1" s="29"/>
      <c r="E1" s="29"/>
      <c r="F1" s="29"/>
      <c r="G1" s="29"/>
      <c r="H1" s="29"/>
      <c r="I1" s="29"/>
    </row>
    <row r="2" spans="1:21" x14ac:dyDescent="0.25">
      <c r="A2" s="27" t="s">
        <v>40</v>
      </c>
      <c r="B2" s="28"/>
      <c r="C2" s="28"/>
      <c r="D2" s="29"/>
      <c r="E2" s="29"/>
      <c r="F2" s="29"/>
      <c r="G2" s="29"/>
      <c r="H2" s="29"/>
      <c r="I2" s="29"/>
    </row>
    <row r="3" spans="1:21" x14ac:dyDescent="0.25">
      <c r="A3" s="27" t="s">
        <v>41</v>
      </c>
      <c r="B3" s="28"/>
      <c r="C3" s="28"/>
      <c r="D3" s="29"/>
      <c r="E3" s="29"/>
      <c r="F3" s="29"/>
      <c r="G3" s="29"/>
      <c r="H3" s="29"/>
      <c r="I3" s="29"/>
    </row>
    <row r="4" spans="1:21" x14ac:dyDescent="0.25">
      <c r="A4" s="27" t="s">
        <v>42</v>
      </c>
      <c r="B4" s="28"/>
      <c r="C4" s="28"/>
      <c r="D4" s="29"/>
      <c r="E4" s="29"/>
      <c r="F4" s="29"/>
      <c r="G4" s="29"/>
      <c r="H4" s="29"/>
      <c r="I4" s="29"/>
    </row>
    <row r="5" spans="1:21" x14ac:dyDescent="0.25">
      <c r="A5" s="29"/>
      <c r="B5" s="28"/>
      <c r="C5" s="28"/>
      <c r="D5" s="29"/>
      <c r="E5" s="29"/>
      <c r="F5" s="29"/>
      <c r="G5" s="29"/>
      <c r="H5" s="29"/>
      <c r="I5" s="29"/>
    </row>
    <row r="6" spans="1:21" x14ac:dyDescent="0.25">
      <c r="A6" t="s">
        <v>70</v>
      </c>
      <c r="B6" s="34"/>
      <c r="C6" s="34"/>
      <c r="D6" s="34"/>
      <c r="E6" s="34"/>
      <c r="F6" s="34"/>
      <c r="G6" s="34"/>
      <c r="H6" s="34"/>
      <c r="I6" s="34"/>
      <c r="J6" s="34"/>
      <c r="K6" s="34"/>
      <c r="L6" s="34"/>
      <c r="M6" s="34"/>
      <c r="N6" s="34"/>
      <c r="O6" s="34"/>
      <c r="P6" s="34"/>
      <c r="Q6" s="34"/>
      <c r="R6" s="34"/>
      <c r="S6" s="34"/>
      <c r="T6" s="34"/>
      <c r="U6" s="34"/>
    </row>
    <row r="7" spans="1:21" x14ac:dyDescent="0.25">
      <c r="A7" s="29"/>
      <c r="B7" s="28"/>
      <c r="C7" s="28"/>
      <c r="D7" s="29"/>
      <c r="E7" s="29"/>
      <c r="F7" s="29"/>
      <c r="G7" s="29"/>
      <c r="H7" s="29"/>
      <c r="I7" s="29"/>
    </row>
    <row r="8" spans="1:21" x14ac:dyDescent="0.25">
      <c r="A8" t="s">
        <v>71</v>
      </c>
      <c r="B8" s="29"/>
      <c r="C8" s="28"/>
      <c r="D8" s="29"/>
      <c r="E8" s="29"/>
      <c r="F8" s="29"/>
      <c r="G8" s="29"/>
      <c r="H8" s="29"/>
      <c r="I8" s="29"/>
    </row>
    <row r="9" spans="1:21" x14ac:dyDescent="0.25">
      <c r="A9" t="s">
        <v>72</v>
      </c>
      <c r="B9" s="29"/>
      <c r="C9" s="30"/>
      <c r="D9" s="29"/>
      <c r="E9" s="29"/>
      <c r="F9" s="29"/>
      <c r="G9" s="29"/>
      <c r="H9" s="29"/>
      <c r="I9" s="29"/>
    </row>
    <row r="12" spans="1:21" ht="37.5" customHeight="1" x14ac:dyDescent="0.25">
      <c r="E12" s="186" t="s">
        <v>50</v>
      </c>
      <c r="F12" s="186"/>
      <c r="G12" s="186"/>
      <c r="H12" s="187" t="s">
        <v>51</v>
      </c>
      <c r="I12" s="187"/>
      <c r="J12" s="188" t="s">
        <v>52</v>
      </c>
      <c r="K12" s="188"/>
      <c r="L12" s="188"/>
      <c r="M12" s="189" t="s">
        <v>53</v>
      </c>
      <c r="N12" s="189"/>
    </row>
    <row r="13" spans="1:21" ht="60" x14ac:dyDescent="0.25">
      <c r="B13" s="49" t="s">
        <v>54</v>
      </c>
      <c r="C13" s="49" t="s">
        <v>55</v>
      </c>
      <c r="D13" s="49" t="s">
        <v>56</v>
      </c>
      <c r="E13" s="49" t="s">
        <v>57</v>
      </c>
      <c r="F13" s="49" t="s">
        <v>58</v>
      </c>
      <c r="G13" s="49" t="s">
        <v>59</v>
      </c>
      <c r="H13" s="50" t="s">
        <v>60</v>
      </c>
      <c r="I13" s="51" t="s">
        <v>61</v>
      </c>
      <c r="J13" s="49" t="s">
        <v>62</v>
      </c>
      <c r="K13" s="49" t="s">
        <v>63</v>
      </c>
      <c r="L13" s="49" t="s">
        <v>64</v>
      </c>
      <c r="M13" s="52" t="s">
        <v>65</v>
      </c>
      <c r="N13" s="52" t="s">
        <v>66</v>
      </c>
    </row>
    <row r="14" spans="1:21" x14ac:dyDescent="0.25">
      <c r="B14" s="53" t="s">
        <v>67</v>
      </c>
      <c r="C14" s="54">
        <v>7080</v>
      </c>
      <c r="D14" s="54">
        <v>1081</v>
      </c>
      <c r="E14" s="55">
        <v>1770</v>
      </c>
      <c r="F14" s="55">
        <v>432.4</v>
      </c>
      <c r="G14" s="55">
        <v>1337.6</v>
      </c>
      <c r="H14" s="54">
        <v>448</v>
      </c>
      <c r="I14" s="54">
        <v>1199</v>
      </c>
      <c r="J14" s="56">
        <v>0.41443108233117482</v>
      </c>
      <c r="K14" s="56">
        <v>0.89638157894736847</v>
      </c>
      <c r="L14" s="56">
        <v>0.93050847457627117</v>
      </c>
      <c r="M14" s="57">
        <v>-15.600000000000023</v>
      </c>
      <c r="N14" s="57">
        <v>138.59999999999991</v>
      </c>
    </row>
    <row r="15" spans="1:21" x14ac:dyDescent="0.25">
      <c r="B15" s="58" t="s">
        <v>68</v>
      </c>
      <c r="C15" s="59">
        <v>1516</v>
      </c>
      <c r="D15" s="60">
        <v>216</v>
      </c>
      <c r="E15" s="61">
        <v>379</v>
      </c>
      <c r="F15" s="62">
        <v>86.4</v>
      </c>
      <c r="G15" s="62">
        <v>292.60000000000002</v>
      </c>
      <c r="H15" s="62">
        <v>53</v>
      </c>
      <c r="I15" s="62">
        <v>202</v>
      </c>
      <c r="J15" s="63">
        <v>0.24537037037037038</v>
      </c>
      <c r="K15" s="64">
        <v>0.69036226930963762</v>
      </c>
      <c r="L15" s="64">
        <v>0.67282321899736153</v>
      </c>
      <c r="M15" s="65">
        <v>33.400000000000006</v>
      </c>
      <c r="N15" s="65">
        <v>90.600000000000023</v>
      </c>
    </row>
    <row r="16" spans="1:21" x14ac:dyDescent="0.25">
      <c r="B16" s="58" t="s">
        <v>36</v>
      </c>
      <c r="C16" s="59">
        <v>3627</v>
      </c>
      <c r="D16" s="60">
        <v>665</v>
      </c>
      <c r="E16" s="61">
        <v>906.75</v>
      </c>
      <c r="F16" s="62">
        <v>266</v>
      </c>
      <c r="G16" s="62">
        <v>640.75</v>
      </c>
      <c r="H16" s="62">
        <v>258</v>
      </c>
      <c r="I16" s="62">
        <v>531</v>
      </c>
      <c r="J16" s="63">
        <v>0.38796992481203008</v>
      </c>
      <c r="K16" s="64">
        <v>0.82871634802965277</v>
      </c>
      <c r="L16" s="64">
        <v>0.87014061207609594</v>
      </c>
      <c r="M16" s="65">
        <v>8</v>
      </c>
      <c r="N16" s="65">
        <v>109.75</v>
      </c>
    </row>
    <row r="17" spans="2:14" x14ac:dyDescent="0.25">
      <c r="B17" s="58" t="s">
        <v>35</v>
      </c>
      <c r="C17" s="59">
        <v>1468</v>
      </c>
      <c r="D17" s="60">
        <v>190</v>
      </c>
      <c r="E17" s="61">
        <v>367</v>
      </c>
      <c r="F17" s="62">
        <v>76</v>
      </c>
      <c r="G17" s="62">
        <v>291</v>
      </c>
      <c r="H17" s="62">
        <v>134</v>
      </c>
      <c r="I17" s="62">
        <v>279</v>
      </c>
      <c r="J17" s="66">
        <v>0.70526315789473681</v>
      </c>
      <c r="K17" s="64">
        <v>0.95876288659793818</v>
      </c>
      <c r="L17" s="67">
        <v>1.1253405994550409</v>
      </c>
      <c r="M17" s="65">
        <v>-58</v>
      </c>
      <c r="N17" s="65">
        <v>12</v>
      </c>
    </row>
    <row r="18" spans="2:14" x14ac:dyDescent="0.25">
      <c r="B18" s="58" t="s">
        <v>34</v>
      </c>
      <c r="C18" s="59">
        <v>443</v>
      </c>
      <c r="D18" s="60">
        <v>9</v>
      </c>
      <c r="E18" s="61">
        <v>110.75</v>
      </c>
      <c r="F18" s="62">
        <v>3.6</v>
      </c>
      <c r="G18" s="62">
        <v>107.15</v>
      </c>
      <c r="H18" s="62">
        <v>3</v>
      </c>
      <c r="I18" s="62">
        <v>187</v>
      </c>
      <c r="J18" s="63">
        <v>0.33333333333333331</v>
      </c>
      <c r="K18" s="67">
        <v>1.7452169855342976</v>
      </c>
      <c r="L18" s="67">
        <v>1.7155756207674944</v>
      </c>
      <c r="M18" s="65">
        <v>0.60000000000000009</v>
      </c>
      <c r="N18" s="65">
        <v>-79.849999999999994</v>
      </c>
    </row>
    <row r="19" spans="2:14" x14ac:dyDescent="0.25">
      <c r="B19" s="58" t="s">
        <v>69</v>
      </c>
      <c r="C19" s="59">
        <v>26</v>
      </c>
      <c r="D19" s="60">
        <v>1</v>
      </c>
      <c r="E19" s="61">
        <v>6.5</v>
      </c>
      <c r="F19" s="62">
        <v>1</v>
      </c>
      <c r="G19" s="62">
        <v>5.5</v>
      </c>
      <c r="H19" s="62">
        <v>0</v>
      </c>
      <c r="I19" s="62">
        <v>0</v>
      </c>
      <c r="J19" s="63">
        <v>0</v>
      </c>
      <c r="K19" s="64">
        <v>0</v>
      </c>
      <c r="L19" s="64">
        <v>0</v>
      </c>
      <c r="M19" s="65">
        <v>1</v>
      </c>
      <c r="N19" s="65">
        <v>5.5</v>
      </c>
    </row>
  </sheetData>
  <mergeCells count="4">
    <mergeCell ref="E12:G12"/>
    <mergeCell ref="H12:I12"/>
    <mergeCell ref="J12:L12"/>
    <mergeCell ref="M12:N12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BFA065-5F1E-4719-B10E-CB9A81DB75D3}">
  <sheetPr>
    <tabColor rgb="FF00B050"/>
  </sheetPr>
  <dimension ref="A1:T58"/>
  <sheetViews>
    <sheetView zoomScale="70" zoomScaleNormal="70" workbookViewId="0">
      <selection activeCell="I25" sqref="I25"/>
    </sheetView>
  </sheetViews>
  <sheetFormatPr baseColWidth="10" defaultRowHeight="15" x14ac:dyDescent="0.25"/>
  <cols>
    <col min="2" max="2" width="37.85546875" customWidth="1"/>
    <col min="3" max="8" width="7.42578125" bestFit="1" customWidth="1"/>
    <col min="9" max="9" width="16.7109375" bestFit="1" customWidth="1"/>
    <col min="12" max="12" width="38.5703125" customWidth="1"/>
    <col min="13" max="18" width="7.42578125" bestFit="1" customWidth="1"/>
    <col min="19" max="19" width="16.7109375" bestFit="1" customWidth="1"/>
  </cols>
  <sheetData>
    <row r="1" spans="1:20" x14ac:dyDescent="0.25">
      <c r="A1" s="27" t="s">
        <v>39</v>
      </c>
    </row>
    <row r="2" spans="1:20" x14ac:dyDescent="0.25">
      <c r="A2" s="27" t="s">
        <v>40</v>
      </c>
    </row>
    <row r="3" spans="1:20" x14ac:dyDescent="0.25">
      <c r="A3" s="27" t="s">
        <v>41</v>
      </c>
    </row>
    <row r="4" spans="1:20" x14ac:dyDescent="0.25">
      <c r="A4" s="27" t="s">
        <v>42</v>
      </c>
    </row>
    <row r="5" spans="1:20" ht="15.75" thickBot="1" x14ac:dyDescent="0.3"/>
    <row r="6" spans="1:20" ht="22.5" thickTop="1" thickBot="1" x14ac:dyDescent="0.4">
      <c r="B6" s="278" t="s">
        <v>249</v>
      </c>
      <c r="C6" s="279"/>
      <c r="D6" s="279"/>
      <c r="E6" s="279"/>
      <c r="F6" s="279"/>
      <c r="G6" s="279"/>
      <c r="H6" s="279"/>
      <c r="I6" s="279"/>
      <c r="J6" s="280"/>
      <c r="L6" s="278" t="s">
        <v>250</v>
      </c>
      <c r="M6" s="279"/>
      <c r="N6" s="279"/>
      <c r="O6" s="279"/>
      <c r="P6" s="279"/>
      <c r="Q6" s="279"/>
      <c r="R6" s="279"/>
      <c r="S6" s="279"/>
      <c r="T6" s="280"/>
    </row>
    <row r="7" spans="1:20" ht="16.5" thickTop="1" thickBot="1" x14ac:dyDescent="0.3"/>
    <row r="8" spans="1:20" ht="16.5" thickTop="1" thickBot="1" x14ac:dyDescent="0.3">
      <c r="B8" s="160" t="s">
        <v>205</v>
      </c>
      <c r="C8" s="161">
        <v>2013</v>
      </c>
      <c r="D8" s="161">
        <v>2014</v>
      </c>
      <c r="E8" s="161">
        <v>2015</v>
      </c>
      <c r="F8" s="161">
        <v>2016</v>
      </c>
      <c r="G8" s="161">
        <v>2017</v>
      </c>
      <c r="H8" s="161">
        <v>2018</v>
      </c>
      <c r="I8" s="162" t="s">
        <v>130</v>
      </c>
      <c r="J8" s="277" t="s">
        <v>267</v>
      </c>
      <c r="L8" s="400" t="s">
        <v>248</v>
      </c>
      <c r="M8" s="401">
        <v>2013</v>
      </c>
      <c r="N8" s="401">
        <v>2014</v>
      </c>
      <c r="O8" s="401">
        <v>2015</v>
      </c>
      <c r="P8" s="401">
        <v>2016</v>
      </c>
      <c r="Q8" s="401">
        <v>2017</v>
      </c>
      <c r="R8" s="401">
        <v>2018</v>
      </c>
      <c r="S8" s="402" t="s">
        <v>130</v>
      </c>
    </row>
    <row r="9" spans="1:20" ht="16.5" thickTop="1" thickBot="1" x14ac:dyDescent="0.3">
      <c r="B9" s="130" t="s">
        <v>134</v>
      </c>
      <c r="C9" s="131"/>
      <c r="D9" s="131">
        <v>2</v>
      </c>
      <c r="E9" s="131">
        <v>171</v>
      </c>
      <c r="F9" s="131">
        <v>509</v>
      </c>
      <c r="G9" s="131">
        <v>776</v>
      </c>
      <c r="H9" s="131">
        <v>367</v>
      </c>
      <c r="I9" s="132">
        <v>1825</v>
      </c>
      <c r="J9" s="276">
        <f>I9/$I$20</f>
        <v>0.25256019928037643</v>
      </c>
      <c r="K9" s="260"/>
      <c r="L9" s="403" t="s">
        <v>36</v>
      </c>
      <c r="M9" s="404"/>
      <c r="N9" s="404">
        <v>2</v>
      </c>
      <c r="O9" s="404">
        <v>344</v>
      </c>
      <c r="P9" s="404">
        <v>836</v>
      </c>
      <c r="Q9" s="404">
        <v>1551</v>
      </c>
      <c r="R9" s="404">
        <v>1008</v>
      </c>
      <c r="S9" s="405">
        <v>3741</v>
      </c>
    </row>
    <row r="10" spans="1:20" ht="15.75" thickTop="1" x14ac:dyDescent="0.25">
      <c r="B10" s="127" t="s">
        <v>142</v>
      </c>
      <c r="C10" s="128">
        <v>1</v>
      </c>
      <c r="D10" s="128">
        <v>3</v>
      </c>
      <c r="E10" s="128">
        <v>101</v>
      </c>
      <c r="F10" s="128">
        <v>314</v>
      </c>
      <c r="G10" s="128">
        <v>812</v>
      </c>
      <c r="H10" s="128">
        <v>451</v>
      </c>
      <c r="I10" s="129">
        <v>1682</v>
      </c>
      <c r="J10" s="267">
        <f t="shared" ref="J10:J20" si="0">I10/$I$20</f>
        <v>0.23277055078881817</v>
      </c>
      <c r="K10" s="260"/>
      <c r="L10" s="134" t="s">
        <v>134</v>
      </c>
      <c r="M10" s="135"/>
      <c r="N10" s="135">
        <v>2</v>
      </c>
      <c r="O10" s="135">
        <v>162</v>
      </c>
      <c r="P10" s="135">
        <v>446</v>
      </c>
      <c r="Q10" s="135">
        <v>725</v>
      </c>
      <c r="R10" s="135">
        <v>322</v>
      </c>
      <c r="S10" s="136">
        <v>1657</v>
      </c>
      <c r="T10" s="406">
        <f>S9/I20</f>
        <v>0.51771381123719895</v>
      </c>
    </row>
    <row r="11" spans="1:20" x14ac:dyDescent="0.25">
      <c r="B11" s="127" t="s">
        <v>195</v>
      </c>
      <c r="C11" s="128"/>
      <c r="D11" s="128"/>
      <c r="E11" s="128">
        <v>106</v>
      </c>
      <c r="F11" s="128">
        <v>215</v>
      </c>
      <c r="G11" s="128">
        <v>601</v>
      </c>
      <c r="H11" s="128">
        <v>180</v>
      </c>
      <c r="I11" s="129">
        <v>1102</v>
      </c>
      <c r="J11" s="267">
        <f t="shared" si="0"/>
        <v>0.15250484362026018</v>
      </c>
      <c r="K11" s="260"/>
      <c r="L11" s="137" t="s">
        <v>142</v>
      </c>
      <c r="M11" s="133"/>
      <c r="N11" s="133"/>
      <c r="O11" s="133">
        <v>34</v>
      </c>
      <c r="P11" s="133">
        <v>102</v>
      </c>
      <c r="Q11" s="133">
        <v>195</v>
      </c>
      <c r="R11" s="133">
        <v>182</v>
      </c>
      <c r="S11" s="138">
        <v>513</v>
      </c>
      <c r="T11" s="407"/>
    </row>
    <row r="12" spans="1:20" x14ac:dyDescent="0.25">
      <c r="B12" s="127" t="s">
        <v>196</v>
      </c>
      <c r="C12" s="128"/>
      <c r="D12" s="128"/>
      <c r="E12" s="128">
        <v>34</v>
      </c>
      <c r="F12" s="128">
        <v>105</v>
      </c>
      <c r="G12" s="128">
        <v>218</v>
      </c>
      <c r="H12" s="128">
        <v>185</v>
      </c>
      <c r="I12" s="129">
        <v>542</v>
      </c>
      <c r="J12" s="267">
        <f t="shared" si="0"/>
        <v>7.5006919457514531E-2</v>
      </c>
      <c r="K12" s="260"/>
      <c r="L12" s="137" t="s">
        <v>197</v>
      </c>
      <c r="M12" s="133"/>
      <c r="N12" s="133"/>
      <c r="O12" s="133">
        <v>28</v>
      </c>
      <c r="P12" s="133">
        <v>70</v>
      </c>
      <c r="Q12" s="133">
        <v>145</v>
      </c>
      <c r="R12" s="133">
        <v>127</v>
      </c>
      <c r="S12" s="138">
        <v>370</v>
      </c>
      <c r="T12" s="407"/>
    </row>
    <row r="13" spans="1:20" x14ac:dyDescent="0.25">
      <c r="B13" s="127" t="s">
        <v>197</v>
      </c>
      <c r="C13" s="128"/>
      <c r="D13" s="128"/>
      <c r="E13" s="128">
        <v>31</v>
      </c>
      <c r="F13" s="128">
        <v>106</v>
      </c>
      <c r="G13" s="128">
        <v>245</v>
      </c>
      <c r="H13" s="128">
        <v>159</v>
      </c>
      <c r="I13" s="129">
        <v>541</v>
      </c>
      <c r="J13" s="267">
        <f>I13/$I$20</f>
        <v>7.4868530307223916E-2</v>
      </c>
      <c r="K13" s="260"/>
      <c r="L13" s="137" t="s">
        <v>200</v>
      </c>
      <c r="M13" s="133"/>
      <c r="N13" s="133"/>
      <c r="O13" s="133">
        <v>13</v>
      </c>
      <c r="P13" s="133">
        <v>50</v>
      </c>
      <c r="Q13" s="133">
        <v>155</v>
      </c>
      <c r="R13" s="133">
        <v>118</v>
      </c>
      <c r="S13" s="138">
        <v>336</v>
      </c>
      <c r="T13" s="407"/>
    </row>
    <row r="14" spans="1:20" x14ac:dyDescent="0.25">
      <c r="B14" s="127" t="s">
        <v>198</v>
      </c>
      <c r="C14" s="128"/>
      <c r="D14" s="128"/>
      <c r="E14" s="128">
        <v>7</v>
      </c>
      <c r="F14" s="128">
        <v>132</v>
      </c>
      <c r="G14" s="128">
        <v>130</v>
      </c>
      <c r="H14" s="128">
        <v>108</v>
      </c>
      <c r="I14" s="129">
        <v>377</v>
      </c>
      <c r="J14" s="267">
        <f t="shared" si="0"/>
        <v>5.2172709659562687E-2</v>
      </c>
      <c r="K14" s="260"/>
      <c r="L14" s="137" t="s">
        <v>199</v>
      </c>
      <c r="M14" s="133"/>
      <c r="N14" s="133"/>
      <c r="O14" s="133">
        <v>25</v>
      </c>
      <c r="P14" s="133">
        <v>45</v>
      </c>
      <c r="Q14" s="133">
        <v>127</v>
      </c>
      <c r="R14" s="133">
        <v>83</v>
      </c>
      <c r="S14" s="138">
        <v>280</v>
      </c>
      <c r="T14" s="407"/>
    </row>
    <row r="15" spans="1:20" x14ac:dyDescent="0.25">
      <c r="B15" s="127" t="s">
        <v>199</v>
      </c>
      <c r="C15" s="128"/>
      <c r="D15" s="128"/>
      <c r="E15" s="128">
        <v>29</v>
      </c>
      <c r="F15" s="128">
        <v>54</v>
      </c>
      <c r="G15" s="128">
        <v>173</v>
      </c>
      <c r="H15" s="128">
        <v>97</v>
      </c>
      <c r="I15" s="129">
        <v>353</v>
      </c>
      <c r="J15" s="267">
        <f t="shared" si="0"/>
        <v>4.8851370052587877E-2</v>
      </c>
      <c r="K15" s="260"/>
      <c r="L15" s="137" t="s">
        <v>196</v>
      </c>
      <c r="M15" s="133"/>
      <c r="N15" s="133"/>
      <c r="O15" s="133">
        <v>18</v>
      </c>
      <c r="P15" s="133">
        <v>36</v>
      </c>
      <c r="Q15" s="133">
        <v>64</v>
      </c>
      <c r="R15" s="133">
        <v>101</v>
      </c>
      <c r="S15" s="138">
        <v>219</v>
      </c>
      <c r="T15" s="407"/>
    </row>
    <row r="16" spans="1:20" x14ac:dyDescent="0.25">
      <c r="B16" s="127" t="s">
        <v>200</v>
      </c>
      <c r="C16" s="128"/>
      <c r="D16" s="128"/>
      <c r="E16" s="128">
        <v>13</v>
      </c>
      <c r="F16" s="128">
        <v>51</v>
      </c>
      <c r="G16" s="128">
        <v>156</v>
      </c>
      <c r="H16" s="128">
        <v>120</v>
      </c>
      <c r="I16" s="129">
        <v>340</v>
      </c>
      <c r="J16" s="267">
        <f t="shared" si="0"/>
        <v>4.7052311098809856E-2</v>
      </c>
      <c r="L16" s="137" t="s">
        <v>201</v>
      </c>
      <c r="M16" s="133"/>
      <c r="N16" s="133"/>
      <c r="O16" s="133">
        <v>29</v>
      </c>
      <c r="P16" s="133">
        <v>40</v>
      </c>
      <c r="Q16" s="133">
        <v>66</v>
      </c>
      <c r="R16" s="133">
        <v>35</v>
      </c>
      <c r="S16" s="138">
        <v>170</v>
      </c>
      <c r="T16" s="407"/>
    </row>
    <row r="17" spans="2:20" x14ac:dyDescent="0.25">
      <c r="B17" s="127" t="s">
        <v>201</v>
      </c>
      <c r="C17" s="128"/>
      <c r="D17" s="128"/>
      <c r="E17" s="128">
        <v>38</v>
      </c>
      <c r="F17" s="128">
        <v>57</v>
      </c>
      <c r="G17" s="128">
        <v>103</v>
      </c>
      <c r="H17" s="128">
        <v>59</v>
      </c>
      <c r="I17" s="129">
        <v>257</v>
      </c>
      <c r="J17" s="267">
        <f t="shared" si="0"/>
        <v>3.5566011624688622E-2</v>
      </c>
      <c r="L17" s="137" t="s">
        <v>202</v>
      </c>
      <c r="M17" s="133"/>
      <c r="N17" s="133"/>
      <c r="O17" s="133">
        <v>22</v>
      </c>
      <c r="P17" s="133">
        <v>17</v>
      </c>
      <c r="Q17" s="133">
        <v>31</v>
      </c>
      <c r="R17" s="133">
        <v>26</v>
      </c>
      <c r="S17" s="138">
        <v>96</v>
      </c>
      <c r="T17" s="407"/>
    </row>
    <row r="18" spans="2:20" x14ac:dyDescent="0.25">
      <c r="B18" s="127" t="s">
        <v>202</v>
      </c>
      <c r="C18" s="128"/>
      <c r="D18" s="128"/>
      <c r="E18" s="128">
        <v>24</v>
      </c>
      <c r="F18" s="128">
        <v>26</v>
      </c>
      <c r="G18" s="128">
        <v>42</v>
      </c>
      <c r="H18" s="128">
        <v>28</v>
      </c>
      <c r="I18" s="129">
        <v>120</v>
      </c>
      <c r="J18" s="267">
        <f t="shared" si="0"/>
        <v>1.6606698034874065E-2</v>
      </c>
      <c r="L18" s="137" t="s">
        <v>203</v>
      </c>
      <c r="M18" s="133"/>
      <c r="N18" s="133"/>
      <c r="O18" s="133">
        <v>12</v>
      </c>
      <c r="P18" s="133">
        <v>17</v>
      </c>
      <c r="Q18" s="133">
        <v>22</v>
      </c>
      <c r="R18" s="133">
        <v>9</v>
      </c>
      <c r="S18" s="138">
        <v>60</v>
      </c>
      <c r="T18" s="407"/>
    </row>
    <row r="19" spans="2:20" ht="15.75" thickBot="1" x14ac:dyDescent="0.3">
      <c r="B19" s="268" t="s">
        <v>203</v>
      </c>
      <c r="C19" s="269"/>
      <c r="D19" s="269"/>
      <c r="E19" s="269">
        <v>29</v>
      </c>
      <c r="F19" s="269">
        <v>25</v>
      </c>
      <c r="G19" s="269">
        <v>24</v>
      </c>
      <c r="H19" s="269">
        <v>9</v>
      </c>
      <c r="I19" s="270">
        <v>87</v>
      </c>
      <c r="J19" s="271">
        <f t="shared" si="0"/>
        <v>1.2039856075283698E-2</v>
      </c>
      <c r="L19" s="137" t="s">
        <v>195</v>
      </c>
      <c r="M19" s="133"/>
      <c r="N19" s="133"/>
      <c r="O19" s="133">
        <v>1</v>
      </c>
      <c r="P19" s="133">
        <v>12</v>
      </c>
      <c r="Q19" s="133">
        <v>19</v>
      </c>
      <c r="R19" s="133">
        <v>4</v>
      </c>
      <c r="S19" s="138">
        <v>36</v>
      </c>
      <c r="T19" s="407"/>
    </row>
    <row r="20" spans="2:20" ht="16.5" thickTop="1" thickBot="1" x14ac:dyDescent="0.3">
      <c r="B20" s="272" t="s">
        <v>130</v>
      </c>
      <c r="C20" s="273">
        <v>1</v>
      </c>
      <c r="D20" s="273">
        <v>5</v>
      </c>
      <c r="E20" s="273">
        <v>583</v>
      </c>
      <c r="F20" s="273">
        <v>1594</v>
      </c>
      <c r="G20" s="273">
        <v>3280</v>
      </c>
      <c r="H20" s="273">
        <v>1763</v>
      </c>
      <c r="I20" s="274">
        <v>7226</v>
      </c>
      <c r="J20" s="275">
        <f t="shared" si="0"/>
        <v>1</v>
      </c>
      <c r="L20" s="139" t="s">
        <v>198</v>
      </c>
      <c r="M20" s="140"/>
      <c r="N20" s="140"/>
      <c r="O20" s="140"/>
      <c r="P20" s="140">
        <v>1</v>
      </c>
      <c r="Q20" s="140">
        <v>2</v>
      </c>
      <c r="R20" s="140">
        <v>1</v>
      </c>
      <c r="S20" s="141">
        <v>4</v>
      </c>
      <c r="T20" s="408"/>
    </row>
    <row r="21" spans="2:20" ht="16.5" thickTop="1" thickBot="1" x14ac:dyDescent="0.3">
      <c r="L21" s="412" t="s">
        <v>35</v>
      </c>
      <c r="M21" s="413"/>
      <c r="N21" s="413"/>
      <c r="O21" s="413">
        <v>86</v>
      </c>
      <c r="P21" s="413">
        <v>286</v>
      </c>
      <c r="Q21" s="413">
        <v>810</v>
      </c>
      <c r="R21" s="413">
        <v>457</v>
      </c>
      <c r="S21" s="414">
        <v>1639</v>
      </c>
    </row>
    <row r="22" spans="2:20" ht="15.75" thickTop="1" x14ac:dyDescent="0.25">
      <c r="L22" s="103" t="s">
        <v>142</v>
      </c>
      <c r="M22" s="133"/>
      <c r="N22" s="133"/>
      <c r="O22" s="133">
        <v>42</v>
      </c>
      <c r="P22" s="133">
        <v>51</v>
      </c>
      <c r="Q22" s="133">
        <v>322</v>
      </c>
      <c r="R22" s="133">
        <v>130</v>
      </c>
      <c r="S22" s="138">
        <v>545</v>
      </c>
      <c r="T22" s="406">
        <f>S21/I20</f>
        <v>0.22681981732632162</v>
      </c>
    </row>
    <row r="23" spans="2:20" x14ac:dyDescent="0.25">
      <c r="L23" s="103" t="s">
        <v>198</v>
      </c>
      <c r="M23" s="133"/>
      <c r="N23" s="133"/>
      <c r="O23" s="133">
        <v>3</v>
      </c>
      <c r="P23" s="133">
        <v>94</v>
      </c>
      <c r="Q23" s="133">
        <v>128</v>
      </c>
      <c r="R23" s="133">
        <v>106</v>
      </c>
      <c r="S23" s="138">
        <v>331</v>
      </c>
      <c r="T23" s="407"/>
    </row>
    <row r="24" spans="2:20" x14ac:dyDescent="0.25">
      <c r="L24" s="103" t="s">
        <v>195</v>
      </c>
      <c r="M24" s="133"/>
      <c r="N24" s="133"/>
      <c r="O24" s="133">
        <v>14</v>
      </c>
      <c r="P24" s="133">
        <v>22</v>
      </c>
      <c r="Q24" s="133">
        <v>148</v>
      </c>
      <c r="R24" s="133">
        <v>113</v>
      </c>
      <c r="S24" s="138">
        <v>297</v>
      </c>
      <c r="T24" s="407"/>
    </row>
    <row r="25" spans="2:20" x14ac:dyDescent="0.25">
      <c r="L25" s="103" t="s">
        <v>196</v>
      </c>
      <c r="M25" s="133"/>
      <c r="N25" s="133"/>
      <c r="O25" s="133">
        <v>11</v>
      </c>
      <c r="P25" s="133">
        <v>43</v>
      </c>
      <c r="Q25" s="133">
        <v>117</v>
      </c>
      <c r="R25" s="133">
        <v>59</v>
      </c>
      <c r="S25" s="138">
        <v>230</v>
      </c>
      <c r="T25" s="407"/>
    </row>
    <row r="26" spans="2:20" x14ac:dyDescent="0.25">
      <c r="L26" s="103" t="s">
        <v>134</v>
      </c>
      <c r="M26" s="133"/>
      <c r="N26" s="133"/>
      <c r="O26" s="133">
        <v>9</v>
      </c>
      <c r="P26" s="133">
        <v>63</v>
      </c>
      <c r="Q26" s="133">
        <v>41</v>
      </c>
      <c r="R26" s="133">
        <v>30</v>
      </c>
      <c r="S26" s="138">
        <v>143</v>
      </c>
      <c r="T26" s="407"/>
    </row>
    <row r="27" spans="2:20" x14ac:dyDescent="0.25">
      <c r="L27" s="103" t="s">
        <v>201</v>
      </c>
      <c r="M27" s="133"/>
      <c r="N27" s="133"/>
      <c r="O27" s="133">
        <v>7</v>
      </c>
      <c r="P27" s="133">
        <v>1</v>
      </c>
      <c r="Q27" s="133">
        <v>25</v>
      </c>
      <c r="R27" s="133">
        <v>5</v>
      </c>
      <c r="S27" s="138">
        <v>38</v>
      </c>
      <c r="T27" s="407"/>
    </row>
    <row r="28" spans="2:20" x14ac:dyDescent="0.25">
      <c r="L28" s="103" t="s">
        <v>199</v>
      </c>
      <c r="M28" s="133"/>
      <c r="N28" s="133"/>
      <c r="O28" s="133"/>
      <c r="P28" s="133">
        <v>2</v>
      </c>
      <c r="Q28" s="133">
        <v>10</v>
      </c>
      <c r="R28" s="133">
        <v>8</v>
      </c>
      <c r="S28" s="138">
        <v>20</v>
      </c>
      <c r="T28" s="407"/>
    </row>
    <row r="29" spans="2:20" x14ac:dyDescent="0.25">
      <c r="L29" s="103" t="s">
        <v>202</v>
      </c>
      <c r="M29" s="133"/>
      <c r="N29" s="133"/>
      <c r="O29" s="133"/>
      <c r="P29" s="133">
        <v>7</v>
      </c>
      <c r="Q29" s="133">
        <v>10</v>
      </c>
      <c r="R29" s="133">
        <v>2</v>
      </c>
      <c r="S29" s="138">
        <v>19</v>
      </c>
      <c r="T29" s="407"/>
    </row>
    <row r="30" spans="2:20" x14ac:dyDescent="0.25">
      <c r="L30" s="103" t="s">
        <v>197</v>
      </c>
      <c r="M30" s="133"/>
      <c r="N30" s="133"/>
      <c r="O30" s="133"/>
      <c r="P30" s="133">
        <v>2</v>
      </c>
      <c r="Q30" s="133">
        <v>8</v>
      </c>
      <c r="R30" s="133">
        <v>4</v>
      </c>
      <c r="S30" s="138">
        <v>14</v>
      </c>
      <c r="T30" s="407"/>
    </row>
    <row r="31" spans="2:20" x14ac:dyDescent="0.25">
      <c r="L31" s="103" t="s">
        <v>203</v>
      </c>
      <c r="M31" s="133"/>
      <c r="N31" s="133"/>
      <c r="O31" s="133"/>
      <c r="P31" s="133"/>
      <c r="Q31" s="133">
        <v>1</v>
      </c>
      <c r="R31" s="133"/>
      <c r="S31" s="138">
        <v>1</v>
      </c>
      <c r="T31" s="407"/>
    </row>
    <row r="32" spans="2:20" ht="15.75" thickBot="1" x14ac:dyDescent="0.3">
      <c r="L32" s="106" t="s">
        <v>200</v>
      </c>
      <c r="M32" s="140"/>
      <c r="N32" s="140"/>
      <c r="O32" s="140"/>
      <c r="P32" s="140">
        <v>1</v>
      </c>
      <c r="Q32" s="140"/>
      <c r="R32" s="140"/>
      <c r="S32" s="141">
        <v>1</v>
      </c>
      <c r="T32" s="408"/>
    </row>
    <row r="33" spans="12:20" ht="16.5" thickTop="1" thickBot="1" x14ac:dyDescent="0.3">
      <c r="L33" s="412" t="s">
        <v>37</v>
      </c>
      <c r="M33" s="413"/>
      <c r="N33" s="413"/>
      <c r="O33" s="413">
        <v>149</v>
      </c>
      <c r="P33" s="413">
        <v>387</v>
      </c>
      <c r="Q33" s="413">
        <v>672</v>
      </c>
      <c r="R33" s="413">
        <v>154</v>
      </c>
      <c r="S33" s="414">
        <v>1362</v>
      </c>
    </row>
    <row r="34" spans="12:20" ht="15.75" thickTop="1" x14ac:dyDescent="0.25">
      <c r="L34" s="103" t="s">
        <v>195</v>
      </c>
      <c r="M34" s="133"/>
      <c r="N34" s="133"/>
      <c r="O34" s="133">
        <v>91</v>
      </c>
      <c r="P34" s="133">
        <v>181</v>
      </c>
      <c r="Q34" s="133">
        <v>433</v>
      </c>
      <c r="R34" s="133">
        <v>61</v>
      </c>
      <c r="S34" s="138">
        <v>766</v>
      </c>
      <c r="T34" s="406">
        <f>S33/I20</f>
        <v>0.18848602269582065</v>
      </c>
    </row>
    <row r="35" spans="12:20" x14ac:dyDescent="0.25">
      <c r="L35" s="103" t="s">
        <v>142</v>
      </c>
      <c r="M35" s="133"/>
      <c r="N35" s="133"/>
      <c r="O35" s="133">
        <v>24</v>
      </c>
      <c r="P35" s="133">
        <v>113</v>
      </c>
      <c r="Q35" s="133">
        <v>137</v>
      </c>
      <c r="R35" s="133">
        <v>56</v>
      </c>
      <c r="S35" s="138">
        <v>330</v>
      </c>
      <c r="T35" s="407"/>
    </row>
    <row r="36" spans="12:20" x14ac:dyDescent="0.25">
      <c r="L36" s="103" t="s">
        <v>197</v>
      </c>
      <c r="M36" s="133"/>
      <c r="N36" s="133"/>
      <c r="O36" s="133">
        <v>1</v>
      </c>
      <c r="P36" s="133">
        <v>14</v>
      </c>
      <c r="Q36" s="133">
        <v>56</v>
      </c>
      <c r="R36" s="133">
        <v>19</v>
      </c>
      <c r="S36" s="138">
        <v>90</v>
      </c>
      <c r="T36" s="407"/>
    </row>
    <row r="37" spans="12:20" x14ac:dyDescent="0.25">
      <c r="L37" s="103" t="s">
        <v>199</v>
      </c>
      <c r="M37" s="133"/>
      <c r="N37" s="133"/>
      <c r="O37" s="133">
        <v>4</v>
      </c>
      <c r="P37" s="133">
        <v>7</v>
      </c>
      <c r="Q37" s="133">
        <v>36</v>
      </c>
      <c r="R37" s="133">
        <v>6</v>
      </c>
      <c r="S37" s="138">
        <v>53</v>
      </c>
      <c r="T37" s="407"/>
    </row>
    <row r="38" spans="12:20" x14ac:dyDescent="0.25">
      <c r="L38" s="103" t="s">
        <v>196</v>
      </c>
      <c r="M38" s="133"/>
      <c r="N38" s="133"/>
      <c r="O38" s="133">
        <v>4</v>
      </c>
      <c r="P38" s="133">
        <v>19</v>
      </c>
      <c r="Q38" s="133">
        <v>8</v>
      </c>
      <c r="R38" s="133">
        <v>12</v>
      </c>
      <c r="S38" s="138">
        <v>43</v>
      </c>
      <c r="T38" s="407"/>
    </row>
    <row r="39" spans="12:20" x14ac:dyDescent="0.25">
      <c r="L39" s="103" t="s">
        <v>198</v>
      </c>
      <c r="M39" s="133"/>
      <c r="N39" s="133"/>
      <c r="O39" s="133">
        <v>4</v>
      </c>
      <c r="P39" s="133">
        <v>34</v>
      </c>
      <c r="Q39" s="133"/>
      <c r="R39" s="133"/>
      <c r="S39" s="138">
        <v>38</v>
      </c>
      <c r="T39" s="407"/>
    </row>
    <row r="40" spans="12:20" x14ac:dyDescent="0.25">
      <c r="L40" s="103" t="s">
        <v>203</v>
      </c>
      <c r="M40" s="133"/>
      <c r="N40" s="133"/>
      <c r="O40" s="133">
        <v>17</v>
      </c>
      <c r="P40" s="133">
        <v>8</v>
      </c>
      <c r="Q40" s="133">
        <v>1</v>
      </c>
      <c r="R40" s="133"/>
      <c r="S40" s="138">
        <v>26</v>
      </c>
      <c r="T40" s="407"/>
    </row>
    <row r="41" spans="12:20" x14ac:dyDescent="0.25">
      <c r="L41" s="103" t="s">
        <v>201</v>
      </c>
      <c r="M41" s="133"/>
      <c r="N41" s="133"/>
      <c r="O41" s="133">
        <v>2</v>
      </c>
      <c r="P41" s="133">
        <v>11</v>
      </c>
      <c r="Q41" s="133"/>
      <c r="R41" s="133"/>
      <c r="S41" s="138">
        <v>13</v>
      </c>
      <c r="T41" s="407"/>
    </row>
    <row r="42" spans="12:20" ht="15.75" thickBot="1" x14ac:dyDescent="0.3">
      <c r="L42" s="106" t="s">
        <v>202</v>
      </c>
      <c r="M42" s="140"/>
      <c r="N42" s="140"/>
      <c r="O42" s="140">
        <v>2</v>
      </c>
      <c r="P42" s="140"/>
      <c r="Q42" s="140">
        <v>1</v>
      </c>
      <c r="R42" s="140"/>
      <c r="S42" s="141">
        <v>3</v>
      </c>
      <c r="T42" s="408"/>
    </row>
    <row r="43" spans="12:20" ht="16.5" thickTop="1" thickBot="1" x14ac:dyDescent="0.3">
      <c r="L43" s="412" t="s">
        <v>34</v>
      </c>
      <c r="M43" s="413">
        <v>1</v>
      </c>
      <c r="N43" s="413">
        <v>3</v>
      </c>
      <c r="O43" s="413">
        <v>3</v>
      </c>
      <c r="P43" s="413">
        <v>70</v>
      </c>
      <c r="Q43" s="413">
        <v>237</v>
      </c>
      <c r="R43" s="413">
        <v>133</v>
      </c>
      <c r="S43" s="414">
        <v>447</v>
      </c>
    </row>
    <row r="44" spans="12:20" ht="15.75" thickTop="1" x14ac:dyDescent="0.25">
      <c r="L44" s="103" t="s">
        <v>142</v>
      </c>
      <c r="M44" s="133">
        <v>1</v>
      </c>
      <c r="N44" s="133">
        <v>3</v>
      </c>
      <c r="O44" s="133">
        <v>1</v>
      </c>
      <c r="P44" s="133">
        <v>48</v>
      </c>
      <c r="Q44" s="133">
        <v>158</v>
      </c>
      <c r="R44" s="133">
        <v>83</v>
      </c>
      <c r="S44" s="138">
        <v>294</v>
      </c>
      <c r="T44" s="406">
        <f>S43/I20</f>
        <v>6.1859950179905893E-2</v>
      </c>
    </row>
    <row r="45" spans="12:20" x14ac:dyDescent="0.25">
      <c r="L45" s="103" t="s">
        <v>196</v>
      </c>
      <c r="M45" s="133"/>
      <c r="N45" s="133"/>
      <c r="O45" s="133">
        <v>1</v>
      </c>
      <c r="P45" s="133">
        <v>7</v>
      </c>
      <c r="Q45" s="133">
        <v>29</v>
      </c>
      <c r="R45" s="133">
        <v>13</v>
      </c>
      <c r="S45" s="138">
        <v>50</v>
      </c>
      <c r="T45" s="407"/>
    </row>
    <row r="46" spans="12:20" x14ac:dyDescent="0.25">
      <c r="L46" s="103" t="s">
        <v>197</v>
      </c>
      <c r="M46" s="133"/>
      <c r="N46" s="133"/>
      <c r="O46" s="133">
        <v>1</v>
      </c>
      <c r="P46" s="133">
        <v>5</v>
      </c>
      <c r="Q46" s="133">
        <v>26</v>
      </c>
      <c r="R46" s="133">
        <v>9</v>
      </c>
      <c r="S46" s="138">
        <v>41</v>
      </c>
      <c r="T46" s="407"/>
    </row>
    <row r="47" spans="12:20" x14ac:dyDescent="0.25">
      <c r="L47" s="103" t="s">
        <v>134</v>
      </c>
      <c r="M47" s="133"/>
      <c r="N47" s="133"/>
      <c r="O47" s="133"/>
      <c r="P47" s="133"/>
      <c r="Q47" s="133">
        <v>10</v>
      </c>
      <c r="R47" s="133">
        <v>15</v>
      </c>
      <c r="S47" s="138">
        <v>25</v>
      </c>
      <c r="T47" s="407"/>
    </row>
    <row r="48" spans="12:20" x14ac:dyDescent="0.25">
      <c r="L48" s="103" t="s">
        <v>201</v>
      </c>
      <c r="M48" s="133"/>
      <c r="N48" s="133"/>
      <c r="O48" s="133"/>
      <c r="P48" s="133">
        <v>5</v>
      </c>
      <c r="Q48" s="133">
        <v>12</v>
      </c>
      <c r="R48" s="133">
        <v>8</v>
      </c>
      <c r="S48" s="138">
        <v>25</v>
      </c>
      <c r="T48" s="407"/>
    </row>
    <row r="49" spans="12:20" x14ac:dyDescent="0.25">
      <c r="L49" s="103" t="s">
        <v>198</v>
      </c>
      <c r="M49" s="133"/>
      <c r="N49" s="133"/>
      <c r="O49" s="133"/>
      <c r="P49" s="133">
        <v>3</v>
      </c>
      <c r="Q49" s="133"/>
      <c r="R49" s="133">
        <v>1</v>
      </c>
      <c r="S49" s="138">
        <v>4</v>
      </c>
      <c r="T49" s="407"/>
    </row>
    <row r="50" spans="12:20" x14ac:dyDescent="0.25">
      <c r="L50" s="103" t="s">
        <v>200</v>
      </c>
      <c r="M50" s="133"/>
      <c r="N50" s="133"/>
      <c r="O50" s="133"/>
      <c r="P50" s="133"/>
      <c r="Q50" s="133">
        <v>1</v>
      </c>
      <c r="R50" s="133">
        <v>2</v>
      </c>
      <c r="S50" s="138">
        <v>3</v>
      </c>
      <c r="T50" s="407"/>
    </row>
    <row r="51" spans="12:20" x14ac:dyDescent="0.25">
      <c r="L51" s="103" t="s">
        <v>195</v>
      </c>
      <c r="M51" s="133"/>
      <c r="N51" s="133"/>
      <c r="O51" s="133"/>
      <c r="P51" s="133"/>
      <c r="Q51" s="133">
        <v>1</v>
      </c>
      <c r="R51" s="133">
        <v>2</v>
      </c>
      <c r="S51" s="138">
        <v>3</v>
      </c>
      <c r="T51" s="407"/>
    </row>
    <row r="52" spans="12:20" ht="15.75" thickBot="1" x14ac:dyDescent="0.3">
      <c r="L52" s="106" t="s">
        <v>202</v>
      </c>
      <c r="M52" s="140"/>
      <c r="N52" s="140"/>
      <c r="O52" s="140"/>
      <c r="P52" s="140">
        <v>2</v>
      </c>
      <c r="Q52" s="140"/>
      <c r="R52" s="140"/>
      <c r="S52" s="141">
        <v>2</v>
      </c>
      <c r="T52" s="408"/>
    </row>
    <row r="53" spans="12:20" ht="16.5" thickTop="1" thickBot="1" x14ac:dyDescent="0.3">
      <c r="L53" s="412" t="s">
        <v>69</v>
      </c>
      <c r="M53" s="413"/>
      <c r="N53" s="413"/>
      <c r="O53" s="413">
        <v>1</v>
      </c>
      <c r="P53" s="413">
        <v>15</v>
      </c>
      <c r="Q53" s="413">
        <v>10</v>
      </c>
      <c r="R53" s="413"/>
      <c r="S53" s="414">
        <v>26</v>
      </c>
    </row>
    <row r="54" spans="12:20" ht="16.5" thickTop="1" thickBot="1" x14ac:dyDescent="0.3">
      <c r="L54" s="106" t="s">
        <v>197</v>
      </c>
      <c r="M54" s="140"/>
      <c r="N54" s="140"/>
      <c r="O54" s="140">
        <v>1</v>
      </c>
      <c r="P54" s="140">
        <v>15</v>
      </c>
      <c r="Q54" s="140">
        <v>10</v>
      </c>
      <c r="R54" s="140"/>
      <c r="S54" s="141">
        <v>26</v>
      </c>
      <c r="T54" s="410">
        <f>S53/I20</f>
        <v>3.5981179075560477E-3</v>
      </c>
    </row>
    <row r="55" spans="12:20" ht="16.5" thickTop="1" thickBot="1" x14ac:dyDescent="0.3">
      <c r="L55" s="412" t="s">
        <v>204</v>
      </c>
      <c r="M55" s="413"/>
      <c r="N55" s="413"/>
      <c r="O55" s="413"/>
      <c r="P55" s="413"/>
      <c r="Q55" s="413"/>
      <c r="R55" s="413">
        <v>11</v>
      </c>
      <c r="S55" s="414">
        <v>11</v>
      </c>
    </row>
    <row r="56" spans="12:20" ht="16.5" thickTop="1" thickBot="1" x14ac:dyDescent="0.3">
      <c r="L56" s="106" t="s">
        <v>201</v>
      </c>
      <c r="M56" s="140"/>
      <c r="N56" s="140"/>
      <c r="O56" s="140"/>
      <c r="P56" s="140"/>
      <c r="Q56" s="140"/>
      <c r="R56" s="140">
        <v>11</v>
      </c>
      <c r="S56" s="141">
        <v>11</v>
      </c>
      <c r="T56" s="411">
        <f>S55/I20</f>
        <v>1.5222806531967894E-3</v>
      </c>
    </row>
    <row r="57" spans="12:20" ht="16.5" thickTop="1" thickBot="1" x14ac:dyDescent="0.3">
      <c r="L57" s="121" t="s">
        <v>130</v>
      </c>
      <c r="M57" s="142">
        <v>1</v>
      </c>
      <c r="N57" s="142">
        <v>5</v>
      </c>
      <c r="O57" s="142">
        <v>583</v>
      </c>
      <c r="P57" s="142">
        <v>1594</v>
      </c>
      <c r="Q57" s="142">
        <v>3280</v>
      </c>
      <c r="R57" s="142">
        <v>1763</v>
      </c>
      <c r="S57" s="143">
        <v>7226</v>
      </c>
      <c r="T57" s="409">
        <f>S57/I20</f>
        <v>1</v>
      </c>
    </row>
    <row r="58" spans="12:20" ht="15.75" thickTop="1" x14ac:dyDescent="0.25"/>
  </sheetData>
  <mergeCells count="6">
    <mergeCell ref="B6:J6"/>
    <mergeCell ref="L6:T6"/>
    <mergeCell ref="T10:T20"/>
    <mergeCell ref="T22:T32"/>
    <mergeCell ref="T34:T42"/>
    <mergeCell ref="T44:T52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861F02-C1BA-4936-A04A-A9CDCE2855A3}">
  <sheetPr>
    <tabColor rgb="FFF010F5"/>
  </sheetPr>
  <dimension ref="A1:P47"/>
  <sheetViews>
    <sheetView topLeftCell="A11" zoomScale="60" zoomScaleNormal="60" workbookViewId="0">
      <selection activeCell="D47" sqref="D47:O47"/>
    </sheetView>
  </sheetViews>
  <sheetFormatPr baseColWidth="10" defaultRowHeight="15" x14ac:dyDescent="0.25"/>
  <cols>
    <col min="1" max="1" width="16.85546875" customWidth="1"/>
    <col min="2" max="2" width="21.42578125" customWidth="1"/>
    <col min="3" max="3" width="58.42578125" customWidth="1"/>
    <col min="4" max="4" width="17.140625" customWidth="1"/>
    <col min="5" max="7" width="15.7109375" customWidth="1"/>
    <col min="8" max="8" width="17.42578125" customWidth="1"/>
    <col min="9" max="9" width="16.5703125" customWidth="1"/>
    <col min="10" max="15" width="15.7109375" customWidth="1"/>
    <col min="16" max="16" width="18" style="35" customWidth="1"/>
  </cols>
  <sheetData>
    <row r="1" spans="1:16" x14ac:dyDescent="0.25">
      <c r="A1" s="27" t="s">
        <v>39</v>
      </c>
      <c r="B1" s="28"/>
      <c r="C1" s="28"/>
      <c r="D1" s="29"/>
      <c r="E1" s="29"/>
      <c r="F1" s="29"/>
      <c r="G1" s="29"/>
    </row>
    <row r="2" spans="1:16" x14ac:dyDescent="0.25">
      <c r="A2" s="27" t="s">
        <v>40</v>
      </c>
      <c r="B2" s="28"/>
      <c r="C2" s="28"/>
      <c r="D2" s="29"/>
      <c r="E2" s="29"/>
      <c r="F2" s="29"/>
      <c r="G2" s="29"/>
    </row>
    <row r="3" spans="1:16" x14ac:dyDescent="0.25">
      <c r="A3" s="27" t="s">
        <v>41</v>
      </c>
      <c r="B3" s="28"/>
      <c r="C3" s="28"/>
      <c r="D3" s="29"/>
      <c r="E3" s="29"/>
      <c r="F3" s="29"/>
      <c r="G3" s="29"/>
    </row>
    <row r="4" spans="1:16" x14ac:dyDescent="0.25">
      <c r="A4" s="27" t="s">
        <v>42</v>
      </c>
      <c r="B4" s="28"/>
      <c r="C4" s="28"/>
      <c r="D4" s="29"/>
      <c r="E4" s="29"/>
      <c r="F4" s="29"/>
      <c r="G4" s="29"/>
    </row>
    <row r="5" spans="1:16" x14ac:dyDescent="0.25">
      <c r="A5" s="29"/>
      <c r="B5" s="28"/>
      <c r="C5" s="28"/>
      <c r="D5" s="29"/>
      <c r="E5" s="29"/>
      <c r="F5" s="29"/>
      <c r="G5" s="29"/>
    </row>
    <row r="6" spans="1:16" ht="15" customHeight="1" x14ac:dyDescent="0.25">
      <c r="C6" s="183" t="s">
        <v>212</v>
      </c>
      <c r="D6" s="183"/>
      <c r="E6" s="183"/>
      <c r="F6" s="183"/>
      <c r="G6" s="183"/>
      <c r="H6" s="183"/>
      <c r="I6" s="183"/>
      <c r="J6" s="183"/>
      <c r="K6" s="183"/>
      <c r="L6" s="183"/>
      <c r="M6" s="183"/>
      <c r="N6" s="183"/>
      <c r="O6" s="183"/>
    </row>
    <row r="7" spans="1:16" x14ac:dyDescent="0.25">
      <c r="C7" s="29"/>
      <c r="D7" s="28"/>
      <c r="E7" s="28"/>
      <c r="F7" s="29"/>
      <c r="G7" s="29"/>
      <c r="H7" s="29"/>
      <c r="I7" s="29"/>
    </row>
    <row r="8" spans="1:16" x14ac:dyDescent="0.25">
      <c r="C8" s="27" t="s">
        <v>213</v>
      </c>
      <c r="D8" s="28"/>
      <c r="E8" s="28"/>
      <c r="F8" s="29"/>
      <c r="G8" s="29"/>
      <c r="H8" s="29"/>
      <c r="I8" s="29"/>
    </row>
    <row r="9" spans="1:16" x14ac:dyDescent="0.25">
      <c r="C9" s="29">
        <v>1</v>
      </c>
      <c r="D9" s="29"/>
      <c r="E9" s="30"/>
      <c r="F9" s="29"/>
      <c r="G9" s="29"/>
      <c r="H9" s="29"/>
      <c r="I9" s="29"/>
    </row>
    <row r="10" spans="1:16" x14ac:dyDescent="0.25">
      <c r="C10" s="31" t="s">
        <v>46</v>
      </c>
      <c r="D10" s="31"/>
      <c r="E10" s="32"/>
      <c r="F10" s="29"/>
      <c r="G10" s="29"/>
      <c r="H10" s="29"/>
      <c r="I10" s="29"/>
    </row>
    <row r="11" spans="1:16" x14ac:dyDescent="0.25">
      <c r="C11" s="33"/>
      <c r="D11" s="33"/>
      <c r="E11" s="33"/>
      <c r="F11" s="33"/>
      <c r="G11" s="33"/>
      <c r="H11" s="33"/>
      <c r="I11" s="33"/>
    </row>
    <row r="12" spans="1:16" ht="15" customHeight="1" x14ac:dyDescent="0.25">
      <c r="C12" s="33"/>
      <c r="D12" s="182" t="s">
        <v>89</v>
      </c>
      <c r="E12" s="182"/>
      <c r="F12" s="182"/>
      <c r="G12" s="182"/>
      <c r="H12" s="182"/>
      <c r="I12" s="182"/>
      <c r="J12" s="182"/>
      <c r="K12" s="182"/>
      <c r="L12" s="182"/>
      <c r="M12" s="182"/>
      <c r="N12" s="182"/>
      <c r="O12" s="182"/>
    </row>
    <row r="13" spans="1:16" x14ac:dyDescent="0.25">
      <c r="A13" s="33"/>
      <c r="B13" s="33"/>
      <c r="C13" s="33"/>
      <c r="D13" s="33"/>
      <c r="E13" s="33"/>
      <c r="F13" s="33"/>
      <c r="G13" s="33"/>
    </row>
    <row r="14" spans="1:16" ht="33" customHeight="1" x14ac:dyDescent="0.25">
      <c r="A14" s="33"/>
      <c r="B14" s="190" t="s">
        <v>73</v>
      </c>
      <c r="C14" s="191"/>
      <c r="D14" s="68" t="s">
        <v>68</v>
      </c>
      <c r="E14" s="68" t="s">
        <v>74</v>
      </c>
      <c r="F14" s="68" t="s">
        <v>75</v>
      </c>
      <c r="G14" s="68" t="s">
        <v>76</v>
      </c>
      <c r="H14" s="68" t="s">
        <v>87</v>
      </c>
      <c r="I14" s="68" t="s">
        <v>88</v>
      </c>
      <c r="J14" s="23" t="s">
        <v>28</v>
      </c>
      <c r="K14" s="23" t="s">
        <v>26</v>
      </c>
      <c r="L14" s="23" t="s">
        <v>23</v>
      </c>
      <c r="M14" s="23" t="s">
        <v>24</v>
      </c>
      <c r="N14" s="23" t="s">
        <v>21</v>
      </c>
      <c r="O14" s="23" t="s">
        <v>29</v>
      </c>
      <c r="P14" s="69" t="s">
        <v>77</v>
      </c>
    </row>
    <row r="15" spans="1:16" x14ac:dyDescent="0.25">
      <c r="A15" s="33"/>
      <c r="B15" s="196">
        <v>2013</v>
      </c>
      <c r="C15" s="196"/>
      <c r="D15" s="81"/>
      <c r="E15" s="81"/>
      <c r="F15" s="81"/>
      <c r="G15" s="81"/>
      <c r="H15" s="81"/>
      <c r="I15" s="81"/>
      <c r="J15" s="22">
        <v>1</v>
      </c>
      <c r="K15" s="22">
        <v>0</v>
      </c>
      <c r="L15" s="22">
        <v>0</v>
      </c>
      <c r="M15" s="22">
        <v>0</v>
      </c>
      <c r="N15" s="22">
        <v>0</v>
      </c>
      <c r="O15" s="22">
        <v>0</v>
      </c>
      <c r="P15" s="73">
        <f>SUM(D15:O15)</f>
        <v>1</v>
      </c>
    </row>
    <row r="16" spans="1:16" x14ac:dyDescent="0.25">
      <c r="A16" s="33"/>
      <c r="B16" s="196">
        <v>2014</v>
      </c>
      <c r="C16" s="196"/>
      <c r="D16" s="22">
        <v>881</v>
      </c>
      <c r="E16" s="22">
        <v>168</v>
      </c>
      <c r="F16" s="22">
        <v>116</v>
      </c>
      <c r="G16" s="22">
        <v>127</v>
      </c>
      <c r="H16" s="22"/>
      <c r="I16" s="22">
        <v>3</v>
      </c>
      <c r="J16" s="22">
        <v>33</v>
      </c>
      <c r="K16" s="22">
        <v>0</v>
      </c>
      <c r="L16" s="22">
        <v>7</v>
      </c>
      <c r="M16" s="22">
        <v>4</v>
      </c>
      <c r="N16" s="22">
        <v>11</v>
      </c>
      <c r="O16" s="22">
        <v>7</v>
      </c>
      <c r="P16" s="73">
        <f t="shared" ref="P16:P40" si="0">SUM(D16:O16)</f>
        <v>1357</v>
      </c>
    </row>
    <row r="17" spans="1:16" x14ac:dyDescent="0.25">
      <c r="A17" s="33"/>
      <c r="B17" s="190">
        <v>2015</v>
      </c>
      <c r="C17" s="191"/>
      <c r="D17" s="71">
        <v>1503</v>
      </c>
      <c r="E17" s="71">
        <v>779</v>
      </c>
      <c r="F17" s="71">
        <v>230</v>
      </c>
      <c r="G17" s="71">
        <v>159</v>
      </c>
      <c r="H17" s="70"/>
      <c r="I17" s="71">
        <v>2</v>
      </c>
      <c r="J17" s="70">
        <v>38</v>
      </c>
      <c r="K17" s="71">
        <v>5</v>
      </c>
      <c r="L17" s="71">
        <v>99</v>
      </c>
      <c r="M17" s="71">
        <v>2</v>
      </c>
      <c r="N17" s="71">
        <v>1</v>
      </c>
      <c r="O17" s="71">
        <v>2</v>
      </c>
      <c r="P17" s="73">
        <f t="shared" si="0"/>
        <v>2820</v>
      </c>
    </row>
    <row r="18" spans="1:16" x14ac:dyDescent="0.25">
      <c r="A18" s="33"/>
      <c r="B18" s="190">
        <v>2016</v>
      </c>
      <c r="C18" s="191"/>
      <c r="D18" s="71">
        <v>2510</v>
      </c>
      <c r="E18" s="71">
        <v>829</v>
      </c>
      <c r="F18" s="71">
        <v>986</v>
      </c>
      <c r="G18" s="71">
        <v>235</v>
      </c>
      <c r="H18" s="70"/>
      <c r="I18" s="71">
        <v>33</v>
      </c>
      <c r="J18" s="70">
        <v>120</v>
      </c>
      <c r="K18" s="71">
        <v>1</v>
      </c>
      <c r="L18" s="71">
        <v>192</v>
      </c>
      <c r="M18" s="71">
        <v>8</v>
      </c>
      <c r="N18" s="71">
        <v>1</v>
      </c>
      <c r="O18" s="71">
        <v>28</v>
      </c>
      <c r="P18" s="73">
        <f t="shared" si="0"/>
        <v>4943</v>
      </c>
    </row>
    <row r="19" spans="1:16" ht="15" customHeight="1" x14ac:dyDescent="0.25">
      <c r="A19" s="33"/>
      <c r="B19" s="190">
        <v>2017</v>
      </c>
      <c r="C19" s="191"/>
      <c r="D19" s="71">
        <v>3314</v>
      </c>
      <c r="E19" s="71">
        <v>1329</v>
      </c>
      <c r="F19" s="71">
        <v>2435</v>
      </c>
      <c r="G19" s="71">
        <v>526</v>
      </c>
      <c r="H19" s="70">
        <v>1</v>
      </c>
      <c r="I19" s="71">
        <v>66</v>
      </c>
      <c r="J19" s="70">
        <v>221</v>
      </c>
      <c r="K19" s="71">
        <v>8</v>
      </c>
      <c r="L19" s="71">
        <v>630</v>
      </c>
      <c r="M19" s="71"/>
      <c r="N19" s="71"/>
      <c r="O19" s="71"/>
      <c r="P19" s="73">
        <f t="shared" si="0"/>
        <v>8530</v>
      </c>
    </row>
    <row r="20" spans="1:16" ht="15" customHeight="1" x14ac:dyDescent="0.25">
      <c r="A20" s="33"/>
      <c r="B20" s="190">
        <v>2018</v>
      </c>
      <c r="C20" s="191"/>
      <c r="D20" s="71">
        <v>194</v>
      </c>
      <c r="E20" s="71">
        <v>112</v>
      </c>
      <c r="F20" s="71">
        <v>110</v>
      </c>
      <c r="G20" s="71">
        <v>0</v>
      </c>
      <c r="H20" s="70"/>
      <c r="I20" s="71">
        <v>2</v>
      </c>
      <c r="J20" s="70">
        <v>6</v>
      </c>
      <c r="K20" s="71"/>
      <c r="L20" s="71">
        <v>23</v>
      </c>
      <c r="M20" s="71"/>
      <c r="N20" s="71"/>
      <c r="O20" s="71"/>
      <c r="P20" s="73">
        <f t="shared" si="0"/>
        <v>447</v>
      </c>
    </row>
    <row r="21" spans="1:16" ht="15" customHeight="1" x14ac:dyDescent="0.25">
      <c r="A21" s="33"/>
      <c r="B21" s="192" t="s">
        <v>78</v>
      </c>
      <c r="C21" s="193"/>
      <c r="D21" s="16">
        <f>SUM(D16:D20)</f>
        <v>8402</v>
      </c>
      <c r="E21" s="16">
        <f t="shared" ref="E21:G21" si="1">SUM(E16:E20)</f>
        <v>3217</v>
      </c>
      <c r="F21" s="16">
        <f t="shared" si="1"/>
        <v>3877</v>
      </c>
      <c r="G21" s="16">
        <f t="shared" si="1"/>
        <v>1047</v>
      </c>
      <c r="H21" s="16">
        <f>SUM(H16:H20)</f>
        <v>1</v>
      </c>
      <c r="I21" s="16">
        <f>SUM(I16:I20)</f>
        <v>106</v>
      </c>
      <c r="J21" s="16">
        <f>SUM(J15:J20)</f>
        <v>419</v>
      </c>
      <c r="K21" s="16">
        <f t="shared" ref="K21:N21" si="2">SUM(K15:K20)</f>
        <v>14</v>
      </c>
      <c r="L21" s="16">
        <f t="shared" si="2"/>
        <v>951</v>
      </c>
      <c r="M21" s="16">
        <f t="shared" si="2"/>
        <v>14</v>
      </c>
      <c r="N21" s="16">
        <f t="shared" si="2"/>
        <v>13</v>
      </c>
      <c r="O21" s="16">
        <f>SUM(O15:O20)</f>
        <v>37</v>
      </c>
      <c r="P21" s="73">
        <f t="shared" si="0"/>
        <v>18098</v>
      </c>
    </row>
    <row r="22" spans="1:16" ht="31.5" customHeight="1" x14ac:dyDescent="0.25">
      <c r="A22" s="33"/>
      <c r="B22" s="194" t="s">
        <v>79</v>
      </c>
      <c r="C22" s="195"/>
      <c r="D22" s="14">
        <f>D15+D16</f>
        <v>881</v>
      </c>
      <c r="E22" s="14">
        <f t="shared" ref="E22:P22" si="3">E15+E16</f>
        <v>168</v>
      </c>
      <c r="F22" s="14">
        <f t="shared" si="3"/>
        <v>116</v>
      </c>
      <c r="G22" s="14">
        <f t="shared" si="3"/>
        <v>127</v>
      </c>
      <c r="H22" s="14">
        <f t="shared" si="3"/>
        <v>0</v>
      </c>
      <c r="I22" s="14">
        <f t="shared" si="3"/>
        <v>3</v>
      </c>
      <c r="J22" s="14">
        <f t="shared" si="3"/>
        <v>34</v>
      </c>
      <c r="K22" s="14">
        <f t="shared" si="3"/>
        <v>0</v>
      </c>
      <c r="L22" s="14">
        <f t="shared" si="3"/>
        <v>7</v>
      </c>
      <c r="M22" s="14">
        <f t="shared" si="3"/>
        <v>4</v>
      </c>
      <c r="N22" s="14">
        <f t="shared" si="3"/>
        <v>11</v>
      </c>
      <c r="O22" s="14">
        <f t="shared" si="3"/>
        <v>7</v>
      </c>
      <c r="P22" s="14">
        <f t="shared" si="3"/>
        <v>1358</v>
      </c>
    </row>
    <row r="23" spans="1:16" x14ac:dyDescent="0.25">
      <c r="A23" s="33"/>
      <c r="B23" s="200" t="s">
        <v>5</v>
      </c>
      <c r="C23" s="36" t="s">
        <v>80</v>
      </c>
      <c r="D23" s="12">
        <v>0</v>
      </c>
      <c r="E23" s="12">
        <v>0</v>
      </c>
      <c r="F23" s="12">
        <v>0</v>
      </c>
      <c r="G23" s="12">
        <v>0</v>
      </c>
      <c r="H23" s="12">
        <v>0</v>
      </c>
      <c r="I23" s="12">
        <v>0</v>
      </c>
      <c r="J23" s="12">
        <v>0</v>
      </c>
      <c r="K23" s="12">
        <v>0</v>
      </c>
      <c r="L23" s="12">
        <v>0</v>
      </c>
      <c r="M23" s="12">
        <v>0</v>
      </c>
      <c r="N23" s="12">
        <v>0</v>
      </c>
      <c r="O23" s="12">
        <v>0</v>
      </c>
      <c r="P23" s="83">
        <f t="shared" si="0"/>
        <v>0</v>
      </c>
    </row>
    <row r="24" spans="1:16" x14ac:dyDescent="0.25">
      <c r="A24" s="33"/>
      <c r="B24" s="201"/>
      <c r="C24" s="36" t="s">
        <v>81</v>
      </c>
      <c r="D24" s="11">
        <f>(D$4*10)/100</f>
        <v>0</v>
      </c>
      <c r="E24" s="11">
        <f t="shared" ref="E24:G24" si="4">(E$4*10)/100</f>
        <v>0</v>
      </c>
      <c r="F24" s="11">
        <f t="shared" si="4"/>
        <v>0</v>
      </c>
      <c r="G24" s="11">
        <f t="shared" si="4"/>
        <v>0</v>
      </c>
      <c r="H24" s="11">
        <f>(H$16*10)/100</f>
        <v>0</v>
      </c>
      <c r="I24" s="11">
        <v>1</v>
      </c>
      <c r="J24" s="11">
        <f>(J$16*10)/100</f>
        <v>3.3</v>
      </c>
      <c r="K24" s="11">
        <f t="shared" ref="K24:O24" si="5">(K$16*10)/100</f>
        <v>0</v>
      </c>
      <c r="L24" s="11">
        <f t="shared" si="5"/>
        <v>0.7</v>
      </c>
      <c r="M24" s="11">
        <f t="shared" si="5"/>
        <v>0.4</v>
      </c>
      <c r="N24" s="11">
        <f t="shared" si="5"/>
        <v>1.1000000000000001</v>
      </c>
      <c r="O24" s="11">
        <f t="shared" si="5"/>
        <v>0.7</v>
      </c>
      <c r="P24" s="83">
        <f t="shared" si="0"/>
        <v>7.2</v>
      </c>
    </row>
    <row r="25" spans="1:16" ht="38.25" customHeight="1" x14ac:dyDescent="0.25">
      <c r="A25" s="33"/>
      <c r="B25" s="201"/>
      <c r="C25" s="36" t="s">
        <v>2</v>
      </c>
      <c r="D25" s="84">
        <v>0</v>
      </c>
      <c r="E25" s="84">
        <v>0</v>
      </c>
      <c r="F25" s="84">
        <v>0</v>
      </c>
      <c r="G25" s="84">
        <v>1</v>
      </c>
      <c r="H25" s="84">
        <v>0</v>
      </c>
      <c r="I25" s="84">
        <v>0</v>
      </c>
      <c r="J25" s="84">
        <v>0</v>
      </c>
      <c r="K25" s="84">
        <v>0</v>
      </c>
      <c r="L25" s="84">
        <v>0</v>
      </c>
      <c r="M25" s="84">
        <v>0</v>
      </c>
      <c r="N25" s="84">
        <v>0</v>
      </c>
      <c r="O25" s="84">
        <v>0</v>
      </c>
      <c r="P25" s="83">
        <f t="shared" si="0"/>
        <v>1</v>
      </c>
    </row>
    <row r="26" spans="1:16" ht="25.5" x14ac:dyDescent="0.25">
      <c r="A26" s="33"/>
      <c r="B26" s="202"/>
      <c r="C26" s="36" t="s">
        <v>1</v>
      </c>
      <c r="D26" s="84">
        <v>2</v>
      </c>
      <c r="E26" s="84"/>
      <c r="F26" s="84"/>
      <c r="G26" s="84"/>
      <c r="H26" s="84">
        <v>0</v>
      </c>
      <c r="I26" s="84">
        <v>0</v>
      </c>
      <c r="J26" s="84">
        <v>1</v>
      </c>
      <c r="K26" s="84">
        <v>0</v>
      </c>
      <c r="L26" s="84">
        <v>0</v>
      </c>
      <c r="M26" s="84">
        <v>0</v>
      </c>
      <c r="N26" s="84">
        <v>0</v>
      </c>
      <c r="O26" s="84">
        <v>0</v>
      </c>
      <c r="P26" s="83">
        <f t="shared" si="0"/>
        <v>3</v>
      </c>
    </row>
    <row r="27" spans="1:16" ht="25.5" customHeight="1" x14ac:dyDescent="0.25">
      <c r="A27" s="33"/>
      <c r="B27" s="198" t="s">
        <v>17</v>
      </c>
      <c r="C27" s="199"/>
      <c r="D27" s="10">
        <f>SUM(D23:D26)</f>
        <v>2</v>
      </c>
      <c r="E27" s="10">
        <f t="shared" ref="E27:G27" si="6">SUM(E23:E26)</f>
        <v>0</v>
      </c>
      <c r="F27" s="10">
        <f t="shared" si="6"/>
        <v>0</v>
      </c>
      <c r="G27" s="10">
        <f t="shared" si="6"/>
        <v>1</v>
      </c>
      <c r="H27" s="10">
        <f>SUM(H23:H26)</f>
        <v>0</v>
      </c>
      <c r="I27" s="10">
        <f t="shared" ref="I27" si="7">SUM(I23:I26)</f>
        <v>1</v>
      </c>
      <c r="J27" s="10">
        <f>SUM(J23:J26)</f>
        <v>4.3</v>
      </c>
      <c r="K27" s="10">
        <f t="shared" ref="K27:O27" si="8">SUM(K23:K26)</f>
        <v>0</v>
      </c>
      <c r="L27" s="10">
        <f t="shared" si="8"/>
        <v>0.7</v>
      </c>
      <c r="M27" s="10">
        <f t="shared" si="8"/>
        <v>0.4</v>
      </c>
      <c r="N27" s="10">
        <f t="shared" si="8"/>
        <v>1.1000000000000001</v>
      </c>
      <c r="O27" s="10">
        <f t="shared" si="8"/>
        <v>0.7</v>
      </c>
      <c r="P27" s="73">
        <f t="shared" si="0"/>
        <v>11.2</v>
      </c>
    </row>
    <row r="28" spans="1:16" hidden="1" x14ac:dyDescent="0.25">
      <c r="A28" s="33"/>
      <c r="B28" s="203" t="s">
        <v>16</v>
      </c>
      <c r="C28" s="39" t="s">
        <v>82</v>
      </c>
      <c r="D28" s="8">
        <v>0</v>
      </c>
      <c r="E28" s="8">
        <v>0</v>
      </c>
      <c r="F28" s="8">
        <v>0</v>
      </c>
      <c r="G28" s="8">
        <v>0</v>
      </c>
      <c r="H28" s="8">
        <v>0</v>
      </c>
      <c r="I28" s="8">
        <v>0</v>
      </c>
      <c r="J28" s="8">
        <v>0</v>
      </c>
      <c r="K28" s="8">
        <v>0</v>
      </c>
      <c r="L28" s="8">
        <v>0</v>
      </c>
      <c r="M28" s="8">
        <v>0</v>
      </c>
      <c r="N28" s="8">
        <v>0</v>
      </c>
      <c r="O28" s="8">
        <v>0</v>
      </c>
      <c r="P28" s="73">
        <f t="shared" si="0"/>
        <v>0</v>
      </c>
    </row>
    <row r="29" spans="1:16" hidden="1" x14ac:dyDescent="0.25">
      <c r="A29" s="33"/>
      <c r="B29" s="204"/>
      <c r="C29" s="39" t="s">
        <v>83</v>
      </c>
      <c r="D29" s="5">
        <f>(D$4*40)/100</f>
        <v>0</v>
      </c>
      <c r="E29" s="5">
        <f t="shared" ref="E29:G29" si="9">(E$4*40)/100</f>
        <v>0</v>
      </c>
      <c r="F29" s="5">
        <f t="shared" si="9"/>
        <v>0</v>
      </c>
      <c r="G29" s="5">
        <f t="shared" si="9"/>
        <v>0</v>
      </c>
      <c r="H29" s="5">
        <v>0</v>
      </c>
      <c r="I29" s="5">
        <v>2</v>
      </c>
      <c r="J29" s="5">
        <f>(J$16*40)/100</f>
        <v>13.2</v>
      </c>
      <c r="K29" s="5">
        <f t="shared" ref="K29:N29" si="10">(K$16*40)/100</f>
        <v>0</v>
      </c>
      <c r="L29" s="5">
        <f t="shared" si="10"/>
        <v>2.8</v>
      </c>
      <c r="M29" s="5">
        <f t="shared" si="10"/>
        <v>1.6</v>
      </c>
      <c r="N29" s="5">
        <f t="shared" si="10"/>
        <v>4.4000000000000004</v>
      </c>
      <c r="O29" s="5">
        <f>(O$16*40)/100</f>
        <v>2.8</v>
      </c>
      <c r="P29" s="73">
        <f t="shared" si="0"/>
        <v>26.8</v>
      </c>
    </row>
    <row r="30" spans="1:16" ht="38.25" hidden="1" customHeight="1" x14ac:dyDescent="0.25">
      <c r="A30" s="33"/>
      <c r="B30" s="204"/>
      <c r="C30" s="39" t="s">
        <v>2</v>
      </c>
      <c r="D30" s="5">
        <v>2</v>
      </c>
      <c r="E30" s="5">
        <v>0</v>
      </c>
      <c r="F30" s="5">
        <v>0</v>
      </c>
      <c r="G30" s="5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73">
        <f t="shared" si="0"/>
        <v>2</v>
      </c>
    </row>
    <row r="31" spans="1:16" ht="38.25" hidden="1" customHeight="1" x14ac:dyDescent="0.25">
      <c r="A31" s="33"/>
      <c r="B31" s="205"/>
      <c r="C31" s="39" t="s">
        <v>1</v>
      </c>
      <c r="D31" s="5">
        <v>2</v>
      </c>
      <c r="E31" s="5">
        <v>2</v>
      </c>
      <c r="F31" s="5">
        <v>0</v>
      </c>
      <c r="G31" s="5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73">
        <f t="shared" si="0"/>
        <v>4</v>
      </c>
    </row>
    <row r="32" spans="1:16" ht="38.25" hidden="1" customHeight="1" x14ac:dyDescent="0.25">
      <c r="A32" s="33"/>
      <c r="B32" s="198" t="s">
        <v>13</v>
      </c>
      <c r="C32" s="199"/>
      <c r="D32" s="10">
        <f>SUM(D28:D31)</f>
        <v>4</v>
      </c>
      <c r="E32" s="10">
        <f t="shared" ref="E32:G32" si="11">SUM(E28:E31)</f>
        <v>2</v>
      </c>
      <c r="F32" s="10">
        <f t="shared" si="11"/>
        <v>0</v>
      </c>
      <c r="G32" s="10">
        <f t="shared" si="11"/>
        <v>0</v>
      </c>
      <c r="H32" s="9">
        <f>SUM(H29:H29)</f>
        <v>0</v>
      </c>
      <c r="I32" s="9">
        <f t="shared" ref="I32" si="12">SUM(I29:I29)</f>
        <v>2</v>
      </c>
      <c r="J32" s="9">
        <f>SUM(J29:J29)</f>
        <v>13.2</v>
      </c>
      <c r="K32" s="9">
        <f t="shared" ref="K32:O32" si="13">SUM(K29:K29)</f>
        <v>0</v>
      </c>
      <c r="L32" s="9">
        <f t="shared" si="13"/>
        <v>2.8</v>
      </c>
      <c r="M32" s="9">
        <f t="shared" si="13"/>
        <v>1.6</v>
      </c>
      <c r="N32" s="9">
        <f t="shared" si="13"/>
        <v>4.4000000000000004</v>
      </c>
      <c r="O32" s="9">
        <f t="shared" si="13"/>
        <v>2.8</v>
      </c>
      <c r="P32" s="73">
        <f t="shared" si="0"/>
        <v>32.799999999999997</v>
      </c>
    </row>
    <row r="33" spans="1:16" hidden="1" x14ac:dyDescent="0.25">
      <c r="A33" s="33"/>
      <c r="B33" s="203" t="s">
        <v>12</v>
      </c>
      <c r="C33" s="39" t="s">
        <v>84</v>
      </c>
      <c r="D33" s="8">
        <v>0</v>
      </c>
      <c r="E33" s="8">
        <v>0</v>
      </c>
      <c r="F33" s="8">
        <v>0</v>
      </c>
      <c r="G33" s="8">
        <v>0</v>
      </c>
      <c r="H33" s="8">
        <v>0</v>
      </c>
      <c r="I33" s="8">
        <v>0</v>
      </c>
      <c r="J33" s="8">
        <v>0</v>
      </c>
      <c r="K33" s="8">
        <v>0</v>
      </c>
      <c r="L33" s="8">
        <v>0</v>
      </c>
      <c r="M33" s="8">
        <v>0</v>
      </c>
      <c r="N33" s="8">
        <v>0</v>
      </c>
      <c r="O33" s="8">
        <v>0</v>
      </c>
      <c r="P33" s="73">
        <f t="shared" si="0"/>
        <v>0</v>
      </c>
    </row>
    <row r="34" spans="1:16" hidden="1" x14ac:dyDescent="0.25">
      <c r="A34" s="33"/>
      <c r="B34" s="204"/>
      <c r="C34" s="42" t="s">
        <v>85</v>
      </c>
      <c r="D34" s="5">
        <f>(D$4*70)/100</f>
        <v>0</v>
      </c>
      <c r="E34" s="5">
        <f t="shared" ref="E34:G34" si="14">(E$4*70)/100</f>
        <v>0</v>
      </c>
      <c r="F34" s="5">
        <f t="shared" si="14"/>
        <v>0</v>
      </c>
      <c r="G34" s="5">
        <f t="shared" si="14"/>
        <v>0</v>
      </c>
      <c r="H34" s="5">
        <v>0</v>
      </c>
      <c r="I34" s="5">
        <v>0</v>
      </c>
      <c r="J34" s="5">
        <f>(J$16*70)/100</f>
        <v>23.1</v>
      </c>
      <c r="K34" s="5">
        <f t="shared" ref="K34:O34" si="15">(K$16*70)/100</f>
        <v>0</v>
      </c>
      <c r="L34" s="5">
        <f t="shared" si="15"/>
        <v>4.9000000000000004</v>
      </c>
      <c r="M34" s="5">
        <f t="shared" si="15"/>
        <v>2.8</v>
      </c>
      <c r="N34" s="5">
        <f t="shared" si="15"/>
        <v>7.7</v>
      </c>
      <c r="O34" s="5">
        <f t="shared" si="15"/>
        <v>4.9000000000000004</v>
      </c>
      <c r="P34" s="73">
        <f t="shared" si="0"/>
        <v>43.4</v>
      </c>
    </row>
    <row r="35" spans="1:16" ht="38.25" hidden="1" customHeight="1" x14ac:dyDescent="0.25">
      <c r="A35" s="33"/>
      <c r="B35" s="204"/>
      <c r="C35" s="39" t="s">
        <v>2</v>
      </c>
      <c r="D35" s="5">
        <v>1</v>
      </c>
      <c r="E35" s="5">
        <v>0</v>
      </c>
      <c r="F35" s="5">
        <v>1</v>
      </c>
      <c r="G35" s="5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73">
        <f t="shared" si="0"/>
        <v>2</v>
      </c>
    </row>
    <row r="36" spans="1:16" ht="25.5" hidden="1" x14ac:dyDescent="0.25">
      <c r="A36" s="33"/>
      <c r="B36" s="205"/>
      <c r="C36" s="39" t="s">
        <v>1</v>
      </c>
      <c r="D36" s="5">
        <v>5</v>
      </c>
      <c r="E36" s="5">
        <v>4</v>
      </c>
      <c r="F36" s="5">
        <v>0</v>
      </c>
      <c r="G36" s="5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73">
        <f t="shared" si="0"/>
        <v>9</v>
      </c>
    </row>
    <row r="37" spans="1:16" ht="25.5" hidden="1" customHeight="1" x14ac:dyDescent="0.25">
      <c r="A37" s="33"/>
      <c r="B37" s="198" t="s">
        <v>9</v>
      </c>
      <c r="C37" s="199"/>
      <c r="D37" s="6">
        <f>SUM(D33:D36)</f>
        <v>6</v>
      </c>
      <c r="E37" s="6">
        <f t="shared" ref="E37:G37" si="16">SUM(E33:E36)</f>
        <v>4</v>
      </c>
      <c r="F37" s="6">
        <f t="shared" si="16"/>
        <v>1</v>
      </c>
      <c r="G37" s="6">
        <f t="shared" si="16"/>
        <v>0</v>
      </c>
      <c r="H37" s="6">
        <f t="shared" ref="H37:M37" si="17">SUM(H34:H34)</f>
        <v>0</v>
      </c>
      <c r="I37" s="6">
        <f t="shared" si="17"/>
        <v>0</v>
      </c>
      <c r="J37" s="6">
        <f t="shared" si="17"/>
        <v>23.1</v>
      </c>
      <c r="K37" s="6">
        <f t="shared" si="17"/>
        <v>0</v>
      </c>
      <c r="L37" s="6">
        <f t="shared" si="17"/>
        <v>4.9000000000000004</v>
      </c>
      <c r="M37" s="6">
        <f t="shared" si="17"/>
        <v>2.8</v>
      </c>
      <c r="N37" s="72"/>
      <c r="O37" s="72"/>
      <c r="P37" s="73">
        <f t="shared" si="0"/>
        <v>41.8</v>
      </c>
    </row>
    <row r="38" spans="1:16" hidden="1" x14ac:dyDescent="0.25">
      <c r="A38" s="33"/>
      <c r="B38" s="203" t="s">
        <v>8</v>
      </c>
      <c r="C38" s="42" t="s">
        <v>86</v>
      </c>
      <c r="D38" s="5">
        <f>(D$4*100)/100</f>
        <v>0</v>
      </c>
      <c r="E38" s="5">
        <f t="shared" ref="E38:G38" si="18">(E$4*100)/100</f>
        <v>0</v>
      </c>
      <c r="F38" s="5">
        <f t="shared" si="18"/>
        <v>0</v>
      </c>
      <c r="G38" s="5">
        <f t="shared" si="18"/>
        <v>0</v>
      </c>
      <c r="H38" s="5">
        <f>(H$22*100)/100</f>
        <v>0</v>
      </c>
      <c r="I38" s="5">
        <f>(I$22*100)/100</f>
        <v>3</v>
      </c>
      <c r="J38" s="5">
        <f>(J$22*100)/100</f>
        <v>34</v>
      </c>
      <c r="K38" s="5">
        <f t="shared" ref="K38:O38" si="19">(K$22*100)/100</f>
        <v>0</v>
      </c>
      <c r="L38" s="5">
        <f t="shared" si="19"/>
        <v>7</v>
      </c>
      <c r="M38" s="5">
        <f t="shared" si="19"/>
        <v>4</v>
      </c>
      <c r="N38" s="5">
        <f t="shared" si="19"/>
        <v>11</v>
      </c>
      <c r="O38" s="5">
        <f t="shared" si="19"/>
        <v>7</v>
      </c>
      <c r="P38" s="73">
        <f t="shared" si="0"/>
        <v>66</v>
      </c>
    </row>
    <row r="39" spans="1:16" ht="34.5" hidden="1" customHeight="1" x14ac:dyDescent="0.25">
      <c r="A39" s="33"/>
      <c r="B39" s="204"/>
      <c r="C39" s="42" t="s">
        <v>2</v>
      </c>
      <c r="D39" s="4">
        <v>1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73">
        <f t="shared" si="0"/>
        <v>1</v>
      </c>
    </row>
    <row r="40" spans="1:16" ht="31.5" hidden="1" customHeight="1" x14ac:dyDescent="0.25">
      <c r="A40" s="33"/>
      <c r="B40" s="205"/>
      <c r="C40" s="42" t="s">
        <v>1</v>
      </c>
      <c r="D40" s="4">
        <v>1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73">
        <f t="shared" si="0"/>
        <v>1</v>
      </c>
    </row>
    <row r="41" spans="1:16" ht="15" hidden="1" customHeight="1" x14ac:dyDescent="0.25">
      <c r="A41" s="33"/>
      <c r="B41" s="206" t="s">
        <v>6</v>
      </c>
      <c r="C41" s="206"/>
      <c r="D41" s="3">
        <f>SUM(D38:D40)</f>
        <v>2</v>
      </c>
      <c r="E41" s="3">
        <f t="shared" ref="E41:G41" si="20">SUM(E38:E40)</f>
        <v>0</v>
      </c>
      <c r="F41" s="3">
        <f t="shared" si="20"/>
        <v>0</v>
      </c>
      <c r="G41" s="3">
        <f t="shared" si="20"/>
        <v>0</v>
      </c>
      <c r="H41" s="3">
        <f>SUM(H38:H40)</f>
        <v>0</v>
      </c>
      <c r="I41" s="3">
        <f t="shared" ref="I41" si="21">SUM(I38:I40)</f>
        <v>3</v>
      </c>
      <c r="J41" s="3">
        <f>SUM(J38:J40)</f>
        <v>34</v>
      </c>
      <c r="K41" s="3">
        <f t="shared" ref="K41:O41" si="22">SUM(K38:K40)</f>
        <v>0</v>
      </c>
      <c r="L41" s="3">
        <f t="shared" si="22"/>
        <v>7</v>
      </c>
      <c r="M41" s="3">
        <f t="shared" si="22"/>
        <v>4</v>
      </c>
      <c r="N41" s="3">
        <f t="shared" si="22"/>
        <v>11</v>
      </c>
      <c r="O41" s="3">
        <f t="shared" si="22"/>
        <v>7</v>
      </c>
      <c r="P41" s="3">
        <f>SUM(J41:M41)</f>
        <v>45</v>
      </c>
    </row>
    <row r="43" spans="1:16" x14ac:dyDescent="0.25">
      <c r="C43" s="75" t="s">
        <v>49</v>
      </c>
      <c r="D43" s="85">
        <v>854</v>
      </c>
      <c r="E43" s="85">
        <v>96</v>
      </c>
      <c r="F43" s="85">
        <v>92</v>
      </c>
      <c r="G43" s="85">
        <v>10</v>
      </c>
      <c r="H43" s="85">
        <v>0</v>
      </c>
      <c r="I43" s="85">
        <v>1</v>
      </c>
      <c r="J43" s="85">
        <v>29</v>
      </c>
      <c r="K43" s="85"/>
      <c r="L43" s="85">
        <v>6</v>
      </c>
      <c r="M43" s="85">
        <v>4</v>
      </c>
      <c r="N43" s="85">
        <v>11</v>
      </c>
      <c r="O43" s="85">
        <v>7</v>
      </c>
      <c r="P43" s="85">
        <f>SUM(D43:O43)</f>
        <v>1110</v>
      </c>
    </row>
    <row r="44" spans="1:16" ht="15" customHeight="1" x14ac:dyDescent="0.25">
      <c r="C44" s="48" t="s">
        <v>80</v>
      </c>
      <c r="D44" s="74">
        <v>1</v>
      </c>
      <c r="E44" s="74">
        <v>1</v>
      </c>
      <c r="F44" s="74">
        <v>1</v>
      </c>
      <c r="G44" s="74">
        <v>1</v>
      </c>
      <c r="H44" s="74">
        <v>1</v>
      </c>
      <c r="I44" s="74">
        <v>1</v>
      </c>
      <c r="J44" s="74">
        <v>1</v>
      </c>
      <c r="K44" s="74">
        <v>1</v>
      </c>
      <c r="L44" s="74">
        <v>1</v>
      </c>
      <c r="M44" s="74">
        <v>1</v>
      </c>
      <c r="N44" s="74">
        <v>1</v>
      </c>
      <c r="O44" s="74">
        <v>1</v>
      </c>
      <c r="P44" s="74">
        <v>1</v>
      </c>
    </row>
    <row r="45" spans="1:16" x14ac:dyDescent="0.25">
      <c r="C45" s="48" t="s">
        <v>81</v>
      </c>
      <c r="D45" s="82">
        <f>1-(D43/D22)</f>
        <v>3.0646992054483513E-2</v>
      </c>
      <c r="E45" s="80">
        <f t="shared" ref="E45:P45" si="23">1-(E43/E22)</f>
        <v>0.4285714285714286</v>
      </c>
      <c r="F45" s="80">
        <f t="shared" si="23"/>
        <v>0.2068965517241379</v>
      </c>
      <c r="G45" s="80">
        <f t="shared" si="23"/>
        <v>0.92125984251968507</v>
      </c>
      <c r="H45" s="80" t="e">
        <f t="shared" si="23"/>
        <v>#DIV/0!</v>
      </c>
      <c r="I45" s="80">
        <f t="shared" si="23"/>
        <v>0.66666666666666674</v>
      </c>
      <c r="J45" s="80">
        <f t="shared" si="23"/>
        <v>0.1470588235294118</v>
      </c>
      <c r="K45" s="80" t="e">
        <f t="shared" si="23"/>
        <v>#DIV/0!</v>
      </c>
      <c r="L45" s="80">
        <f t="shared" si="23"/>
        <v>0.1428571428571429</v>
      </c>
      <c r="M45" s="80">
        <f t="shared" si="23"/>
        <v>0</v>
      </c>
      <c r="N45" s="80">
        <f t="shared" si="23"/>
        <v>0</v>
      </c>
      <c r="O45" s="80">
        <f t="shared" si="23"/>
        <v>0</v>
      </c>
      <c r="P45" s="80">
        <f t="shared" si="23"/>
        <v>0.18262150220913109</v>
      </c>
    </row>
    <row r="46" spans="1:16" ht="25.5" x14ac:dyDescent="0.25">
      <c r="C46" s="48" t="s">
        <v>2</v>
      </c>
      <c r="D46" s="197" t="s">
        <v>0</v>
      </c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/>
    </row>
    <row r="47" spans="1:16" ht="25.5" x14ac:dyDescent="0.25">
      <c r="C47" s="48" t="s">
        <v>1</v>
      </c>
      <c r="D47" s="197" t="s">
        <v>0</v>
      </c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/>
    </row>
  </sheetData>
  <mergeCells count="21">
    <mergeCell ref="C6:O6"/>
    <mergeCell ref="D12:O12"/>
    <mergeCell ref="D46:O46"/>
    <mergeCell ref="D47:O47"/>
    <mergeCell ref="B15:C15"/>
    <mergeCell ref="B27:C27"/>
    <mergeCell ref="B32:C32"/>
    <mergeCell ref="B37:C37"/>
    <mergeCell ref="B23:B26"/>
    <mergeCell ref="B28:B31"/>
    <mergeCell ref="B33:B36"/>
    <mergeCell ref="B38:B40"/>
    <mergeCell ref="B41:C41"/>
    <mergeCell ref="B17:C17"/>
    <mergeCell ref="B18:C18"/>
    <mergeCell ref="B19:C19"/>
    <mergeCell ref="B20:C20"/>
    <mergeCell ref="B21:C21"/>
    <mergeCell ref="B22:C22"/>
    <mergeCell ref="B14:C14"/>
    <mergeCell ref="B16:C16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88143E-AB82-4EE1-867F-5E33DD0B4F37}">
  <sheetPr>
    <tabColor rgb="FFF010F5"/>
  </sheetPr>
  <dimension ref="A1:AU47"/>
  <sheetViews>
    <sheetView zoomScale="50" zoomScaleNormal="50" workbookViewId="0">
      <selection activeCell="L6" sqref="L6:AT6"/>
    </sheetView>
  </sheetViews>
  <sheetFormatPr baseColWidth="10" defaultRowHeight="15" x14ac:dyDescent="0.25"/>
  <cols>
    <col min="2" max="2" width="66.85546875" bestFit="1" customWidth="1"/>
    <col min="3" max="8" width="7.42578125" bestFit="1" customWidth="1"/>
    <col min="9" max="10" width="12.7109375" customWidth="1"/>
    <col min="12" max="12" width="63.42578125" customWidth="1"/>
    <col min="13" max="17" width="8.140625" bestFit="1" customWidth="1"/>
    <col min="21" max="21" width="58.140625" bestFit="1" customWidth="1"/>
    <col min="22" max="26" width="8.140625" bestFit="1" customWidth="1"/>
    <col min="27" max="27" width="13.28515625" customWidth="1"/>
    <col min="30" max="30" width="43.85546875" bestFit="1" customWidth="1"/>
    <col min="31" max="35" width="8.140625" bestFit="1" customWidth="1"/>
    <col min="36" max="37" width="11.28515625" customWidth="1"/>
    <col min="39" max="39" width="59.7109375" customWidth="1"/>
    <col min="40" max="45" width="8.140625" bestFit="1" customWidth="1"/>
    <col min="46" max="46" width="11" customWidth="1"/>
  </cols>
  <sheetData>
    <row r="1" spans="1:47" x14ac:dyDescent="0.25">
      <c r="A1" s="27" t="s">
        <v>39</v>
      </c>
    </row>
    <row r="2" spans="1:47" x14ac:dyDescent="0.25">
      <c r="A2" s="27" t="s">
        <v>40</v>
      </c>
    </row>
    <row r="3" spans="1:47" x14ac:dyDescent="0.25">
      <c r="A3" s="27" t="s">
        <v>41</v>
      </c>
    </row>
    <row r="4" spans="1:47" x14ac:dyDescent="0.25">
      <c r="A4" s="27" t="s">
        <v>42</v>
      </c>
    </row>
    <row r="5" spans="1:47" ht="15.75" thickBot="1" x14ac:dyDescent="0.3"/>
    <row r="6" spans="1:47" ht="20.25" thickTop="1" thickBot="1" x14ac:dyDescent="0.35">
      <c r="B6" s="290" t="s">
        <v>223</v>
      </c>
      <c r="C6" s="291"/>
      <c r="D6" s="291"/>
      <c r="E6" s="291"/>
      <c r="F6" s="291"/>
      <c r="G6" s="291"/>
      <c r="H6" s="291"/>
      <c r="I6" s="291"/>
      <c r="J6" s="292"/>
      <c r="L6" s="293" t="s">
        <v>244</v>
      </c>
      <c r="M6" s="294"/>
      <c r="N6" s="294"/>
      <c r="O6" s="294"/>
      <c r="P6" s="294"/>
      <c r="Q6" s="294"/>
      <c r="R6" s="294"/>
      <c r="S6" s="295"/>
      <c r="U6" s="207" t="s">
        <v>245</v>
      </c>
      <c r="V6" s="207"/>
      <c r="W6" s="207"/>
      <c r="X6" s="207"/>
      <c r="Y6" s="207"/>
      <c r="Z6" s="207"/>
      <c r="AA6" s="207"/>
      <c r="AD6" s="207" t="s">
        <v>246</v>
      </c>
      <c r="AE6" s="207"/>
      <c r="AF6" s="207"/>
      <c r="AG6" s="207"/>
      <c r="AH6" s="207"/>
      <c r="AI6" s="207"/>
      <c r="AJ6" s="207"/>
      <c r="AK6" s="153"/>
      <c r="AM6" s="207" t="s">
        <v>247</v>
      </c>
      <c r="AN6" s="207"/>
      <c r="AO6" s="207"/>
      <c r="AP6" s="207"/>
      <c r="AQ6" s="207"/>
      <c r="AR6" s="207"/>
      <c r="AS6" s="207"/>
    </row>
    <row r="7" spans="1:47" ht="16.5" thickTop="1" thickBot="1" x14ac:dyDescent="0.3"/>
    <row r="8" spans="1:47" ht="31.5" thickTop="1" thickBot="1" x14ac:dyDescent="0.3">
      <c r="B8" s="154" t="s">
        <v>223</v>
      </c>
      <c r="C8" s="155">
        <v>2013</v>
      </c>
      <c r="D8" s="155">
        <v>2014</v>
      </c>
      <c r="E8" s="155">
        <v>2015</v>
      </c>
      <c r="F8" s="155">
        <v>2016</v>
      </c>
      <c r="G8" s="155">
        <v>2017</v>
      </c>
      <c r="H8" s="155">
        <v>2018</v>
      </c>
      <c r="I8" s="156" t="s">
        <v>130</v>
      </c>
      <c r="L8" s="101" t="s">
        <v>240</v>
      </c>
      <c r="M8" s="102">
        <v>2014</v>
      </c>
      <c r="N8" s="102">
        <v>2015</v>
      </c>
      <c r="O8" s="102">
        <v>2016</v>
      </c>
      <c r="P8" s="102">
        <v>2017</v>
      </c>
      <c r="Q8" s="102">
        <v>2018</v>
      </c>
      <c r="R8" s="152" t="s">
        <v>130</v>
      </c>
      <c r="U8" s="115" t="s">
        <v>241</v>
      </c>
      <c r="V8" s="116">
        <v>2014</v>
      </c>
      <c r="W8" s="116">
        <v>2015</v>
      </c>
      <c r="X8" s="116">
        <v>2016</v>
      </c>
      <c r="Y8" s="116">
        <v>2017</v>
      </c>
      <c r="Z8" s="116">
        <v>2018</v>
      </c>
      <c r="AA8" s="151" t="s">
        <v>130</v>
      </c>
      <c r="AD8" s="115" t="s">
        <v>242</v>
      </c>
      <c r="AE8" s="116">
        <v>2014</v>
      </c>
      <c r="AF8" s="116">
        <v>2015</v>
      </c>
      <c r="AG8" s="116">
        <v>2016</v>
      </c>
      <c r="AH8" s="116">
        <v>2017</v>
      </c>
      <c r="AI8" s="116">
        <v>2018</v>
      </c>
      <c r="AJ8" s="151" t="s">
        <v>130</v>
      </c>
      <c r="AM8" s="115" t="s">
        <v>243</v>
      </c>
      <c r="AN8" s="116">
        <v>2013</v>
      </c>
      <c r="AO8" s="116">
        <v>2014</v>
      </c>
      <c r="AP8" s="116">
        <v>2015</v>
      </c>
      <c r="AQ8" s="116">
        <v>2016</v>
      </c>
      <c r="AR8" s="116">
        <v>2017</v>
      </c>
      <c r="AS8" s="116">
        <v>2018</v>
      </c>
      <c r="AT8" s="147" t="s">
        <v>130</v>
      </c>
    </row>
    <row r="9" spans="1:47" ht="15.75" thickTop="1" x14ac:dyDescent="0.25">
      <c r="B9" s="157" t="s">
        <v>131</v>
      </c>
      <c r="C9" s="158"/>
      <c r="D9" s="158">
        <v>1042</v>
      </c>
      <c r="E9" s="158">
        <v>1589</v>
      </c>
      <c r="F9" s="158">
        <v>2519</v>
      </c>
      <c r="G9" s="158">
        <v>4000</v>
      </c>
      <c r="H9" s="158">
        <v>1899</v>
      </c>
      <c r="I9" s="159">
        <v>11049</v>
      </c>
      <c r="J9" s="282">
        <f>I9/I42</f>
        <v>0.90595277140045916</v>
      </c>
      <c r="L9" s="109" t="s">
        <v>214</v>
      </c>
      <c r="M9" s="110">
        <v>854</v>
      </c>
      <c r="N9" s="110">
        <v>999</v>
      </c>
      <c r="O9" s="110">
        <v>1185</v>
      </c>
      <c r="P9" s="110">
        <v>1574</v>
      </c>
      <c r="Q9" s="110">
        <v>815</v>
      </c>
      <c r="R9" s="111">
        <v>5427</v>
      </c>
      <c r="S9" s="264">
        <f>R9/R39</f>
        <v>0.49117567200651641</v>
      </c>
      <c r="U9" s="144" t="s">
        <v>224</v>
      </c>
      <c r="V9" s="145">
        <v>10</v>
      </c>
      <c r="W9" s="145">
        <v>2</v>
      </c>
      <c r="X9" s="145">
        <v>19</v>
      </c>
      <c r="Y9" s="145">
        <v>173</v>
      </c>
      <c r="Z9" s="145">
        <v>45</v>
      </c>
      <c r="AA9" s="146">
        <v>249</v>
      </c>
      <c r="AB9" s="261">
        <f>AA9/AA14</f>
        <v>1</v>
      </c>
      <c r="AD9" s="144" t="s">
        <v>225</v>
      </c>
      <c r="AE9" s="145">
        <v>1</v>
      </c>
      <c r="AF9" s="145">
        <v>1</v>
      </c>
      <c r="AG9" s="145">
        <v>26</v>
      </c>
      <c r="AH9" s="145">
        <v>36</v>
      </c>
      <c r="AI9" s="145">
        <v>15</v>
      </c>
      <c r="AJ9" s="146">
        <v>79</v>
      </c>
      <c r="AK9" s="297">
        <f>AJ9/AJ12</f>
        <v>1</v>
      </c>
      <c r="AM9" s="109" t="s">
        <v>207</v>
      </c>
      <c r="AN9" s="110">
        <v>1</v>
      </c>
      <c r="AO9" s="110">
        <v>42</v>
      </c>
      <c r="AP9" s="110">
        <v>42</v>
      </c>
      <c r="AQ9" s="110">
        <v>47</v>
      </c>
      <c r="AR9" s="110">
        <v>329</v>
      </c>
      <c r="AS9" s="110">
        <v>188</v>
      </c>
      <c r="AT9" s="111">
        <v>649</v>
      </c>
      <c r="AU9" s="264">
        <f>AT9/AT46</f>
        <v>0.79242979242979239</v>
      </c>
    </row>
    <row r="10" spans="1:47" x14ac:dyDescent="0.25">
      <c r="B10" s="103" t="s">
        <v>207</v>
      </c>
      <c r="C10" s="104"/>
      <c r="D10" s="104">
        <v>330</v>
      </c>
      <c r="E10" s="104">
        <v>675</v>
      </c>
      <c r="F10" s="104">
        <v>1000</v>
      </c>
      <c r="G10" s="104">
        <v>1672</v>
      </c>
      <c r="H10" s="104">
        <v>796</v>
      </c>
      <c r="I10" s="105">
        <v>4473</v>
      </c>
      <c r="J10" s="283"/>
      <c r="L10" s="103" t="s">
        <v>207</v>
      </c>
      <c r="M10" s="104">
        <v>251</v>
      </c>
      <c r="N10" s="104">
        <v>434</v>
      </c>
      <c r="O10" s="104">
        <v>555</v>
      </c>
      <c r="P10" s="104">
        <v>768</v>
      </c>
      <c r="Q10" s="104">
        <v>395</v>
      </c>
      <c r="R10" s="105">
        <v>2403</v>
      </c>
      <c r="S10" s="296"/>
      <c r="U10" s="103" t="s">
        <v>169</v>
      </c>
      <c r="V10" s="104">
        <v>6</v>
      </c>
      <c r="W10" s="104"/>
      <c r="X10" s="104">
        <v>19</v>
      </c>
      <c r="Y10" s="104">
        <v>173</v>
      </c>
      <c r="Z10" s="104">
        <v>39</v>
      </c>
      <c r="AA10" s="105">
        <v>237</v>
      </c>
      <c r="AB10" s="262"/>
      <c r="AD10" s="103" t="s">
        <v>207</v>
      </c>
      <c r="AE10" s="104">
        <v>1</v>
      </c>
      <c r="AF10" s="104">
        <v>1</v>
      </c>
      <c r="AG10" s="104">
        <v>11</v>
      </c>
      <c r="AH10" s="104">
        <v>36</v>
      </c>
      <c r="AI10" s="104">
        <v>15</v>
      </c>
      <c r="AJ10" s="105">
        <v>64</v>
      </c>
      <c r="AK10" s="298"/>
      <c r="AM10" s="103" t="s">
        <v>226</v>
      </c>
      <c r="AN10" s="104">
        <v>1</v>
      </c>
      <c r="AO10" s="104">
        <v>28</v>
      </c>
      <c r="AP10" s="104">
        <v>14</v>
      </c>
      <c r="AQ10" s="104">
        <v>12</v>
      </c>
      <c r="AR10" s="104">
        <v>89</v>
      </c>
      <c r="AS10" s="104">
        <v>62</v>
      </c>
      <c r="AT10" s="105">
        <v>206</v>
      </c>
      <c r="AU10" s="296"/>
    </row>
    <row r="11" spans="1:47" ht="15.75" thickBot="1" x14ac:dyDescent="0.3">
      <c r="B11" s="103" t="s">
        <v>169</v>
      </c>
      <c r="C11" s="104"/>
      <c r="D11" s="104">
        <v>169</v>
      </c>
      <c r="E11" s="104">
        <v>542</v>
      </c>
      <c r="F11" s="104">
        <v>736</v>
      </c>
      <c r="G11" s="104">
        <v>812</v>
      </c>
      <c r="H11" s="104">
        <v>301</v>
      </c>
      <c r="I11" s="105">
        <v>2560</v>
      </c>
      <c r="J11" s="283"/>
      <c r="L11" s="103" t="s">
        <v>169</v>
      </c>
      <c r="M11" s="104">
        <v>142</v>
      </c>
      <c r="N11" s="104">
        <v>387</v>
      </c>
      <c r="O11" s="104">
        <v>455</v>
      </c>
      <c r="P11" s="104">
        <v>450</v>
      </c>
      <c r="Q11" s="104">
        <v>147</v>
      </c>
      <c r="R11" s="105">
        <v>1581</v>
      </c>
      <c r="S11" s="296"/>
      <c r="U11" s="103" t="s">
        <v>208</v>
      </c>
      <c r="V11" s="104">
        <v>3</v>
      </c>
      <c r="W11" s="104">
        <v>2</v>
      </c>
      <c r="X11" s="104"/>
      <c r="Y11" s="104"/>
      <c r="Z11" s="104">
        <v>1</v>
      </c>
      <c r="AA11" s="105">
        <v>6</v>
      </c>
      <c r="AB11" s="262"/>
      <c r="AD11" s="148" t="s">
        <v>221</v>
      </c>
      <c r="AE11" s="149"/>
      <c r="AF11" s="149"/>
      <c r="AG11" s="149">
        <v>15</v>
      </c>
      <c r="AH11" s="149"/>
      <c r="AI11" s="149"/>
      <c r="AJ11" s="150">
        <v>15</v>
      </c>
      <c r="AK11" s="299"/>
      <c r="AM11" s="103" t="s">
        <v>227</v>
      </c>
      <c r="AN11" s="104"/>
      <c r="AO11" s="104"/>
      <c r="AP11" s="104"/>
      <c r="AQ11" s="104">
        <v>3</v>
      </c>
      <c r="AR11" s="104">
        <v>29</v>
      </c>
      <c r="AS11" s="104">
        <v>62</v>
      </c>
      <c r="AT11" s="105">
        <v>94</v>
      </c>
      <c r="AU11" s="296"/>
    </row>
    <row r="12" spans="1:47" ht="16.5" thickTop="1" thickBot="1" x14ac:dyDescent="0.3">
      <c r="B12" s="103" t="s">
        <v>168</v>
      </c>
      <c r="C12" s="104"/>
      <c r="D12" s="104">
        <v>486</v>
      </c>
      <c r="E12" s="104">
        <v>143</v>
      </c>
      <c r="F12" s="104">
        <v>404</v>
      </c>
      <c r="G12" s="104">
        <v>861</v>
      </c>
      <c r="H12" s="104">
        <v>425</v>
      </c>
      <c r="I12" s="105">
        <v>2319</v>
      </c>
      <c r="J12" s="283"/>
      <c r="L12" s="103" t="s">
        <v>168</v>
      </c>
      <c r="M12" s="104">
        <v>460</v>
      </c>
      <c r="N12" s="104">
        <v>93</v>
      </c>
      <c r="O12" s="104">
        <v>159</v>
      </c>
      <c r="P12" s="104">
        <v>261</v>
      </c>
      <c r="Q12" s="104">
        <v>163</v>
      </c>
      <c r="R12" s="105">
        <v>1136</v>
      </c>
      <c r="S12" s="296"/>
      <c r="U12" s="103" t="s">
        <v>222</v>
      </c>
      <c r="V12" s="104"/>
      <c r="W12" s="104"/>
      <c r="X12" s="104"/>
      <c r="Y12" s="104"/>
      <c r="Z12" s="104">
        <v>5</v>
      </c>
      <c r="AA12" s="105">
        <v>5</v>
      </c>
      <c r="AB12" s="262"/>
      <c r="AD12" s="121" t="s">
        <v>130</v>
      </c>
      <c r="AE12" s="122">
        <v>1</v>
      </c>
      <c r="AF12" s="122">
        <v>1</v>
      </c>
      <c r="AG12" s="122">
        <v>26</v>
      </c>
      <c r="AH12" s="122">
        <v>36</v>
      </c>
      <c r="AI12" s="122">
        <v>15</v>
      </c>
      <c r="AJ12" s="123">
        <v>79</v>
      </c>
      <c r="AM12" s="103" t="s">
        <v>228</v>
      </c>
      <c r="AN12" s="104"/>
      <c r="AO12" s="104"/>
      <c r="AP12" s="104">
        <v>3</v>
      </c>
      <c r="AQ12" s="104">
        <v>11</v>
      </c>
      <c r="AR12" s="104">
        <v>72</v>
      </c>
      <c r="AS12" s="104">
        <v>7</v>
      </c>
      <c r="AT12" s="105">
        <v>93</v>
      </c>
      <c r="AU12" s="296"/>
    </row>
    <row r="13" spans="1:47" ht="16.5" thickTop="1" thickBot="1" x14ac:dyDescent="0.3">
      <c r="B13" s="103" t="s">
        <v>208</v>
      </c>
      <c r="C13" s="104"/>
      <c r="D13" s="104">
        <v>28</v>
      </c>
      <c r="E13" s="104">
        <v>143</v>
      </c>
      <c r="F13" s="104">
        <v>363</v>
      </c>
      <c r="G13" s="104">
        <v>596</v>
      </c>
      <c r="H13" s="104">
        <v>327</v>
      </c>
      <c r="I13" s="105">
        <v>1457</v>
      </c>
      <c r="J13" s="283"/>
      <c r="L13" s="103" t="s">
        <v>208</v>
      </c>
      <c r="M13" s="104"/>
      <c r="N13" s="104">
        <v>4</v>
      </c>
      <c r="O13" s="104">
        <v>14</v>
      </c>
      <c r="P13" s="104">
        <v>94</v>
      </c>
      <c r="Q13" s="104">
        <v>110</v>
      </c>
      <c r="R13" s="105">
        <v>222</v>
      </c>
      <c r="S13" s="296"/>
      <c r="U13" s="148" t="s">
        <v>206</v>
      </c>
      <c r="V13" s="149">
        <v>1</v>
      </c>
      <c r="W13" s="149"/>
      <c r="X13" s="149"/>
      <c r="Y13" s="149"/>
      <c r="Z13" s="149"/>
      <c r="AA13" s="150">
        <v>1</v>
      </c>
      <c r="AB13" s="263"/>
      <c r="AM13" s="103" t="s">
        <v>229</v>
      </c>
      <c r="AN13" s="104"/>
      <c r="AO13" s="104">
        <v>1</v>
      </c>
      <c r="AP13" s="104">
        <v>12</v>
      </c>
      <c r="AQ13" s="104">
        <v>1</v>
      </c>
      <c r="AR13" s="104">
        <v>51</v>
      </c>
      <c r="AS13" s="104">
        <v>19</v>
      </c>
      <c r="AT13" s="105">
        <v>84</v>
      </c>
      <c r="AU13" s="296"/>
    </row>
    <row r="14" spans="1:47" ht="16.5" thickTop="1" thickBot="1" x14ac:dyDescent="0.3">
      <c r="B14" s="103" t="s">
        <v>165</v>
      </c>
      <c r="C14" s="104"/>
      <c r="D14" s="104">
        <v>2</v>
      </c>
      <c r="E14" s="104">
        <v>4</v>
      </c>
      <c r="F14" s="104">
        <v>11</v>
      </c>
      <c r="G14" s="104">
        <v>44</v>
      </c>
      <c r="H14" s="104">
        <v>36</v>
      </c>
      <c r="I14" s="105">
        <v>97</v>
      </c>
      <c r="J14" s="283"/>
      <c r="L14" s="103" t="s">
        <v>143</v>
      </c>
      <c r="M14" s="104"/>
      <c r="N14" s="104">
        <v>80</v>
      </c>
      <c r="O14" s="104">
        <v>1</v>
      </c>
      <c r="P14" s="104"/>
      <c r="Q14" s="104"/>
      <c r="R14" s="105">
        <v>81</v>
      </c>
      <c r="S14" s="296"/>
      <c r="U14" s="121" t="s">
        <v>130</v>
      </c>
      <c r="V14" s="122">
        <v>10</v>
      </c>
      <c r="W14" s="122">
        <v>2</v>
      </c>
      <c r="X14" s="122">
        <v>19</v>
      </c>
      <c r="Y14" s="122">
        <v>173</v>
      </c>
      <c r="Z14" s="122">
        <v>45</v>
      </c>
      <c r="AA14" s="123">
        <v>249</v>
      </c>
      <c r="AM14" s="103" t="s">
        <v>230</v>
      </c>
      <c r="AN14" s="104"/>
      <c r="AO14" s="104"/>
      <c r="AP14" s="104"/>
      <c r="AQ14" s="104">
        <v>7</v>
      </c>
      <c r="AR14" s="104">
        <v>19</v>
      </c>
      <c r="AS14" s="104">
        <v>23</v>
      </c>
      <c r="AT14" s="105">
        <v>49</v>
      </c>
      <c r="AU14" s="296"/>
    </row>
    <row r="15" spans="1:47" ht="15.75" thickTop="1" x14ac:dyDescent="0.25">
      <c r="B15" s="103" t="s">
        <v>143</v>
      </c>
      <c r="C15" s="104"/>
      <c r="D15" s="104"/>
      <c r="E15" s="104">
        <v>80</v>
      </c>
      <c r="F15" s="104">
        <v>1</v>
      </c>
      <c r="G15" s="104"/>
      <c r="H15" s="104"/>
      <c r="I15" s="105">
        <v>81</v>
      </c>
      <c r="J15" s="283"/>
      <c r="L15" s="103" t="s">
        <v>211</v>
      </c>
      <c r="M15" s="104">
        <v>1</v>
      </c>
      <c r="N15" s="104"/>
      <c r="O15" s="104"/>
      <c r="P15" s="104"/>
      <c r="Q15" s="104"/>
      <c r="R15" s="105">
        <v>1</v>
      </c>
      <c r="S15" s="296"/>
      <c r="AM15" s="103" t="s">
        <v>231</v>
      </c>
      <c r="AN15" s="104"/>
      <c r="AO15" s="104"/>
      <c r="AP15" s="104">
        <v>3</v>
      </c>
      <c r="AQ15" s="104">
        <v>9</v>
      </c>
      <c r="AR15" s="104">
        <v>22</v>
      </c>
      <c r="AS15" s="104">
        <v>1</v>
      </c>
      <c r="AT15" s="105">
        <v>35</v>
      </c>
      <c r="AU15" s="296"/>
    </row>
    <row r="16" spans="1:47" x14ac:dyDescent="0.25">
      <c r="B16" s="103" t="s">
        <v>209</v>
      </c>
      <c r="C16" s="104"/>
      <c r="D16" s="104">
        <v>22</v>
      </c>
      <c r="E16" s="104"/>
      <c r="F16" s="104"/>
      <c r="G16" s="104"/>
      <c r="H16" s="104"/>
      <c r="I16" s="105">
        <v>22</v>
      </c>
      <c r="J16" s="283"/>
      <c r="L16" s="103" t="s">
        <v>220</v>
      </c>
      <c r="M16" s="104"/>
      <c r="N16" s="104"/>
      <c r="O16" s="104">
        <v>1</v>
      </c>
      <c r="P16" s="104"/>
      <c r="Q16" s="104"/>
      <c r="R16" s="105">
        <v>1</v>
      </c>
      <c r="S16" s="296"/>
      <c r="AM16" s="103" t="s">
        <v>232</v>
      </c>
      <c r="AN16" s="104"/>
      <c r="AO16" s="104"/>
      <c r="AP16" s="104">
        <v>5</v>
      </c>
      <c r="AQ16" s="104">
        <v>2</v>
      </c>
      <c r="AR16" s="104">
        <v>25</v>
      </c>
      <c r="AS16" s="104">
        <v>2</v>
      </c>
      <c r="AT16" s="105">
        <v>34</v>
      </c>
      <c r="AU16" s="296"/>
    </row>
    <row r="17" spans="2:47" x14ac:dyDescent="0.25">
      <c r="B17" s="103" t="s">
        <v>153</v>
      </c>
      <c r="C17" s="104"/>
      <c r="D17" s="104"/>
      <c r="E17" s="104"/>
      <c r="F17" s="104"/>
      <c r="G17" s="104">
        <v>11</v>
      </c>
      <c r="H17" s="104"/>
      <c r="I17" s="105">
        <v>11</v>
      </c>
      <c r="J17" s="283"/>
      <c r="L17" s="103" t="s">
        <v>206</v>
      </c>
      <c r="M17" s="104"/>
      <c r="N17" s="104"/>
      <c r="O17" s="104"/>
      <c r="P17" s="104">
        <v>1</v>
      </c>
      <c r="Q17" s="104"/>
      <c r="R17" s="105">
        <v>1</v>
      </c>
      <c r="S17" s="296"/>
      <c r="AM17" s="103" t="s">
        <v>233</v>
      </c>
      <c r="AN17" s="104"/>
      <c r="AO17" s="104"/>
      <c r="AP17" s="104">
        <v>2</v>
      </c>
      <c r="AQ17" s="104">
        <v>2</v>
      </c>
      <c r="AR17" s="104">
        <v>14</v>
      </c>
      <c r="AS17" s="104">
        <v>12</v>
      </c>
      <c r="AT17" s="105">
        <v>30</v>
      </c>
      <c r="AU17" s="296"/>
    </row>
    <row r="18" spans="2:47" ht="15.75" thickBot="1" x14ac:dyDescent="0.3">
      <c r="B18" s="103" t="s">
        <v>217</v>
      </c>
      <c r="C18" s="104"/>
      <c r="D18" s="104"/>
      <c r="E18" s="104"/>
      <c r="F18" s="104">
        <v>2</v>
      </c>
      <c r="G18" s="104">
        <v>3</v>
      </c>
      <c r="H18" s="104">
        <v>5</v>
      </c>
      <c r="I18" s="105">
        <v>10</v>
      </c>
      <c r="J18" s="283"/>
      <c r="L18" s="106" t="s">
        <v>145</v>
      </c>
      <c r="M18" s="107"/>
      <c r="N18" s="107">
        <v>1</v>
      </c>
      <c r="O18" s="107"/>
      <c r="P18" s="107"/>
      <c r="Q18" s="107"/>
      <c r="R18" s="108">
        <v>1</v>
      </c>
      <c r="S18" s="265"/>
      <c r="AM18" s="103" t="s">
        <v>234</v>
      </c>
      <c r="AN18" s="104"/>
      <c r="AO18" s="104">
        <v>11</v>
      </c>
      <c r="AP18" s="104">
        <v>1</v>
      </c>
      <c r="AQ18" s="104"/>
      <c r="AR18" s="104"/>
      <c r="AS18" s="104"/>
      <c r="AT18" s="105">
        <v>12</v>
      </c>
      <c r="AU18" s="296"/>
    </row>
    <row r="19" spans="2:47" ht="15.75" thickTop="1" x14ac:dyDescent="0.25">
      <c r="B19" s="103" t="s">
        <v>218</v>
      </c>
      <c r="C19" s="104"/>
      <c r="D19" s="104"/>
      <c r="E19" s="104"/>
      <c r="F19" s="104"/>
      <c r="G19" s="104"/>
      <c r="H19" s="104">
        <v>9</v>
      </c>
      <c r="I19" s="105">
        <v>9</v>
      </c>
      <c r="J19" s="283"/>
      <c r="L19" s="109" t="s">
        <v>216</v>
      </c>
      <c r="M19" s="110">
        <v>92</v>
      </c>
      <c r="N19" s="110">
        <v>162</v>
      </c>
      <c r="O19" s="110">
        <v>603</v>
      </c>
      <c r="P19" s="110">
        <v>1464</v>
      </c>
      <c r="Q19" s="110">
        <v>678</v>
      </c>
      <c r="R19" s="111">
        <v>2999</v>
      </c>
      <c r="S19" s="261">
        <f>R19/R39</f>
        <v>0.27142727848674086</v>
      </c>
      <c r="AM19" s="103" t="s">
        <v>235</v>
      </c>
      <c r="AN19" s="104"/>
      <c r="AO19" s="104"/>
      <c r="AP19" s="104">
        <v>1</v>
      </c>
      <c r="AQ19" s="104"/>
      <c r="AR19" s="104">
        <v>8</v>
      </c>
      <c r="AS19" s="104"/>
      <c r="AT19" s="105">
        <v>9</v>
      </c>
      <c r="AU19" s="296"/>
    </row>
    <row r="20" spans="2:47" ht="15.75" thickBot="1" x14ac:dyDescent="0.3">
      <c r="B20" s="103" t="s">
        <v>210</v>
      </c>
      <c r="C20" s="104"/>
      <c r="D20" s="104">
        <v>4</v>
      </c>
      <c r="E20" s="104"/>
      <c r="F20" s="104"/>
      <c r="G20" s="104"/>
      <c r="H20" s="104"/>
      <c r="I20" s="105">
        <v>4</v>
      </c>
      <c r="J20" s="283"/>
      <c r="L20" s="103" t="s">
        <v>168</v>
      </c>
      <c r="M20" s="104">
        <v>26</v>
      </c>
      <c r="N20" s="104">
        <v>47</v>
      </c>
      <c r="O20" s="104">
        <v>238</v>
      </c>
      <c r="P20" s="104">
        <v>581</v>
      </c>
      <c r="Q20" s="104">
        <v>245</v>
      </c>
      <c r="R20" s="105">
        <v>1137</v>
      </c>
      <c r="S20" s="262"/>
      <c r="AM20" s="106" t="s">
        <v>236</v>
      </c>
      <c r="AN20" s="107"/>
      <c r="AO20" s="107">
        <v>2</v>
      </c>
      <c r="AP20" s="107">
        <v>1</v>
      </c>
      <c r="AQ20" s="107"/>
      <c r="AR20" s="107"/>
      <c r="AS20" s="107"/>
      <c r="AT20" s="108">
        <v>3</v>
      </c>
      <c r="AU20" s="265"/>
    </row>
    <row r="21" spans="2:47" ht="15.75" thickTop="1" x14ac:dyDescent="0.25">
      <c r="B21" s="103" t="s">
        <v>219</v>
      </c>
      <c r="C21" s="104"/>
      <c r="D21" s="104"/>
      <c r="E21" s="104">
        <v>1</v>
      </c>
      <c r="F21" s="104"/>
      <c r="G21" s="104"/>
      <c r="H21" s="104"/>
      <c r="I21" s="105">
        <v>1</v>
      </c>
      <c r="J21" s="283"/>
      <c r="L21" s="103" t="s">
        <v>207</v>
      </c>
      <c r="M21" s="104">
        <v>9</v>
      </c>
      <c r="N21" s="104">
        <v>18</v>
      </c>
      <c r="O21" s="104">
        <v>178</v>
      </c>
      <c r="P21" s="104">
        <v>495</v>
      </c>
      <c r="Q21" s="104">
        <v>238</v>
      </c>
      <c r="R21" s="105">
        <v>938</v>
      </c>
      <c r="S21" s="262"/>
      <c r="AM21" s="109" t="s">
        <v>221</v>
      </c>
      <c r="AN21" s="110"/>
      <c r="AO21" s="110"/>
      <c r="AP21" s="110">
        <v>19</v>
      </c>
      <c r="AQ21" s="110">
        <v>128</v>
      </c>
      <c r="AR21" s="110"/>
      <c r="AS21" s="110"/>
      <c r="AT21" s="111">
        <v>147</v>
      </c>
      <c r="AU21" s="297">
        <f>AT21/AT46</f>
        <v>0.17948717948717949</v>
      </c>
    </row>
    <row r="22" spans="2:47" x14ac:dyDescent="0.25">
      <c r="B22" s="103" t="s">
        <v>211</v>
      </c>
      <c r="C22" s="104"/>
      <c r="D22" s="104">
        <v>1</v>
      </c>
      <c r="E22" s="104"/>
      <c r="F22" s="104"/>
      <c r="G22" s="104"/>
      <c r="H22" s="104"/>
      <c r="I22" s="105">
        <v>1</v>
      </c>
      <c r="J22" s="283"/>
      <c r="L22" s="103" t="s">
        <v>208</v>
      </c>
      <c r="M22" s="104">
        <v>25</v>
      </c>
      <c r="N22" s="104">
        <v>67</v>
      </c>
      <c r="O22" s="104">
        <v>119</v>
      </c>
      <c r="P22" s="104">
        <v>181</v>
      </c>
      <c r="Q22" s="104">
        <v>90</v>
      </c>
      <c r="R22" s="105">
        <v>482</v>
      </c>
      <c r="S22" s="262"/>
      <c r="AM22" s="103" t="s">
        <v>226</v>
      </c>
      <c r="AN22" s="104"/>
      <c r="AO22" s="104"/>
      <c r="AP22" s="104">
        <v>3</v>
      </c>
      <c r="AQ22" s="104">
        <v>29</v>
      </c>
      <c r="AR22" s="104"/>
      <c r="AS22" s="104"/>
      <c r="AT22" s="105">
        <v>32</v>
      </c>
      <c r="AU22" s="298"/>
    </row>
    <row r="23" spans="2:47" x14ac:dyDescent="0.25">
      <c r="B23" s="103" t="s">
        <v>145</v>
      </c>
      <c r="C23" s="104"/>
      <c r="D23" s="104"/>
      <c r="E23" s="104">
        <v>1</v>
      </c>
      <c r="F23" s="104"/>
      <c r="G23" s="104"/>
      <c r="H23" s="104"/>
      <c r="I23" s="105">
        <v>1</v>
      </c>
      <c r="J23" s="283"/>
      <c r="L23" s="103" t="s">
        <v>169</v>
      </c>
      <c r="M23" s="104">
        <v>8</v>
      </c>
      <c r="N23" s="104">
        <v>26</v>
      </c>
      <c r="O23" s="104">
        <v>55</v>
      </c>
      <c r="P23" s="104">
        <v>172</v>
      </c>
      <c r="Q23" s="104">
        <v>84</v>
      </c>
      <c r="R23" s="105">
        <v>345</v>
      </c>
      <c r="S23" s="262"/>
      <c r="AM23" s="103" t="s">
        <v>229</v>
      </c>
      <c r="AN23" s="104"/>
      <c r="AO23" s="104"/>
      <c r="AP23" s="104">
        <v>7</v>
      </c>
      <c r="AQ23" s="104">
        <v>22</v>
      </c>
      <c r="AR23" s="104"/>
      <c r="AS23" s="104"/>
      <c r="AT23" s="105">
        <v>29</v>
      </c>
      <c r="AU23" s="298"/>
    </row>
    <row r="24" spans="2:47" x14ac:dyDescent="0.25">
      <c r="B24" s="103" t="s">
        <v>220</v>
      </c>
      <c r="C24" s="104"/>
      <c r="D24" s="104"/>
      <c r="E24" s="104"/>
      <c r="F24" s="104">
        <v>1</v>
      </c>
      <c r="G24" s="104"/>
      <c r="H24" s="104"/>
      <c r="I24" s="105">
        <v>1</v>
      </c>
      <c r="J24" s="283"/>
      <c r="L24" s="103" t="s">
        <v>165</v>
      </c>
      <c r="M24" s="104">
        <v>2</v>
      </c>
      <c r="N24" s="104">
        <v>4</v>
      </c>
      <c r="O24" s="104">
        <v>11</v>
      </c>
      <c r="P24" s="104">
        <v>24</v>
      </c>
      <c r="Q24" s="104">
        <v>9</v>
      </c>
      <c r="R24" s="105">
        <v>50</v>
      </c>
      <c r="S24" s="262"/>
      <c r="AM24" s="103" t="s">
        <v>228</v>
      </c>
      <c r="AN24" s="104"/>
      <c r="AO24" s="104"/>
      <c r="AP24" s="104">
        <v>5</v>
      </c>
      <c r="AQ24" s="104">
        <v>21</v>
      </c>
      <c r="AR24" s="104"/>
      <c r="AS24" s="104"/>
      <c r="AT24" s="105">
        <v>26</v>
      </c>
      <c r="AU24" s="298"/>
    </row>
    <row r="25" spans="2:47" x14ac:dyDescent="0.25">
      <c r="B25" s="103" t="s">
        <v>206</v>
      </c>
      <c r="C25" s="104"/>
      <c r="D25" s="104"/>
      <c r="E25" s="104"/>
      <c r="F25" s="104"/>
      <c r="G25" s="104">
        <v>1</v>
      </c>
      <c r="H25" s="104"/>
      <c r="I25" s="105">
        <v>1</v>
      </c>
      <c r="J25" s="283"/>
      <c r="L25" s="103" t="s">
        <v>209</v>
      </c>
      <c r="M25" s="104">
        <v>22</v>
      </c>
      <c r="N25" s="104"/>
      <c r="O25" s="104"/>
      <c r="P25" s="104"/>
      <c r="Q25" s="104"/>
      <c r="R25" s="105">
        <v>22</v>
      </c>
      <c r="S25" s="262"/>
      <c r="AM25" s="103" t="s">
        <v>231</v>
      </c>
      <c r="AN25" s="104"/>
      <c r="AO25" s="104"/>
      <c r="AP25" s="104">
        <v>2</v>
      </c>
      <c r="AQ25" s="104">
        <v>20</v>
      </c>
      <c r="AR25" s="104"/>
      <c r="AS25" s="104"/>
      <c r="AT25" s="105">
        <v>22</v>
      </c>
      <c r="AU25" s="298"/>
    </row>
    <row r="26" spans="2:47" ht="15.75" thickBot="1" x14ac:dyDescent="0.3">
      <c r="B26" s="103" t="s">
        <v>221</v>
      </c>
      <c r="C26" s="104"/>
      <c r="D26" s="104"/>
      <c r="E26" s="104"/>
      <c r="F26" s="104">
        <v>1</v>
      </c>
      <c r="G26" s="104"/>
      <c r="H26" s="104"/>
      <c r="I26" s="105">
        <v>1</v>
      </c>
      <c r="J26" s="284"/>
      <c r="L26" s="103" t="s">
        <v>153</v>
      </c>
      <c r="M26" s="104"/>
      <c r="N26" s="104"/>
      <c r="O26" s="104"/>
      <c r="P26" s="104">
        <v>11</v>
      </c>
      <c r="Q26" s="104"/>
      <c r="R26" s="105">
        <v>11</v>
      </c>
      <c r="S26" s="262"/>
      <c r="AM26" s="103" t="s">
        <v>232</v>
      </c>
      <c r="AN26" s="104"/>
      <c r="AO26" s="104"/>
      <c r="AP26" s="104"/>
      <c r="AQ26" s="104">
        <v>9</v>
      </c>
      <c r="AR26" s="104"/>
      <c r="AS26" s="104"/>
      <c r="AT26" s="105">
        <v>9</v>
      </c>
      <c r="AU26" s="298"/>
    </row>
    <row r="27" spans="2:47" ht="15.75" thickTop="1" x14ac:dyDescent="0.25">
      <c r="B27" s="157" t="s">
        <v>170</v>
      </c>
      <c r="C27" s="158">
        <v>1</v>
      </c>
      <c r="D27" s="158">
        <v>56</v>
      </c>
      <c r="E27" s="158">
        <v>67</v>
      </c>
      <c r="F27" s="158">
        <v>176</v>
      </c>
      <c r="G27" s="158">
        <v>331</v>
      </c>
      <c r="H27" s="158">
        <v>188</v>
      </c>
      <c r="I27" s="159">
        <v>819</v>
      </c>
      <c r="J27" s="282">
        <f>I27/I42</f>
        <v>6.7153164972122009E-2</v>
      </c>
      <c r="L27" s="103" t="s">
        <v>218</v>
      </c>
      <c r="M27" s="104"/>
      <c r="N27" s="104"/>
      <c r="O27" s="104"/>
      <c r="P27" s="104"/>
      <c r="Q27" s="104">
        <v>9</v>
      </c>
      <c r="R27" s="105">
        <v>9</v>
      </c>
      <c r="S27" s="262"/>
      <c r="AM27" s="103" t="s">
        <v>233</v>
      </c>
      <c r="AN27" s="104"/>
      <c r="AO27" s="104"/>
      <c r="AP27" s="104"/>
      <c r="AQ27" s="104">
        <v>7</v>
      </c>
      <c r="AR27" s="104"/>
      <c r="AS27" s="104"/>
      <c r="AT27" s="105">
        <v>7</v>
      </c>
      <c r="AU27" s="298"/>
    </row>
    <row r="28" spans="2:47" x14ac:dyDescent="0.25">
      <c r="B28" s="103" t="s">
        <v>207</v>
      </c>
      <c r="C28" s="104">
        <v>1</v>
      </c>
      <c r="D28" s="104">
        <v>42</v>
      </c>
      <c r="E28" s="104">
        <v>42</v>
      </c>
      <c r="F28" s="104">
        <v>47</v>
      </c>
      <c r="G28" s="104">
        <v>329</v>
      </c>
      <c r="H28" s="104">
        <v>188</v>
      </c>
      <c r="I28" s="105">
        <v>649</v>
      </c>
      <c r="J28" s="283"/>
      <c r="L28" s="103" t="s">
        <v>217</v>
      </c>
      <c r="M28" s="104"/>
      <c r="N28" s="104"/>
      <c r="O28" s="104">
        <v>1</v>
      </c>
      <c r="P28" s="104"/>
      <c r="Q28" s="104">
        <v>3</v>
      </c>
      <c r="R28" s="105">
        <v>4</v>
      </c>
      <c r="S28" s="262"/>
      <c r="AM28" s="103" t="s">
        <v>230</v>
      </c>
      <c r="AN28" s="104"/>
      <c r="AO28" s="104"/>
      <c r="AP28" s="104"/>
      <c r="AQ28" s="104">
        <v>7</v>
      </c>
      <c r="AR28" s="104"/>
      <c r="AS28" s="104"/>
      <c r="AT28" s="105">
        <v>7</v>
      </c>
      <c r="AU28" s="298"/>
    </row>
    <row r="29" spans="2:47" ht="15.75" thickBot="1" x14ac:dyDescent="0.3">
      <c r="B29" s="103" t="s">
        <v>221</v>
      </c>
      <c r="C29" s="104"/>
      <c r="D29" s="104"/>
      <c r="E29" s="104">
        <v>19</v>
      </c>
      <c r="F29" s="104">
        <v>128</v>
      </c>
      <c r="G29" s="104"/>
      <c r="H29" s="104"/>
      <c r="I29" s="105">
        <v>147</v>
      </c>
      <c r="J29" s="283"/>
      <c r="L29" s="106" t="s">
        <v>221</v>
      </c>
      <c r="M29" s="107"/>
      <c r="N29" s="107"/>
      <c r="O29" s="107">
        <v>1</v>
      </c>
      <c r="P29" s="107"/>
      <c r="Q29" s="107"/>
      <c r="R29" s="108">
        <v>1</v>
      </c>
      <c r="S29" s="263"/>
      <c r="AM29" s="103" t="s">
        <v>227</v>
      </c>
      <c r="AN29" s="104"/>
      <c r="AO29" s="104"/>
      <c r="AP29" s="104">
        <v>1</v>
      </c>
      <c r="AQ29" s="104">
        <v>4</v>
      </c>
      <c r="AR29" s="104"/>
      <c r="AS29" s="104"/>
      <c r="AT29" s="105">
        <v>5</v>
      </c>
      <c r="AU29" s="298"/>
    </row>
    <row r="30" spans="2:47" ht="15.75" thickTop="1" x14ac:dyDescent="0.25">
      <c r="B30" s="103" t="s">
        <v>169</v>
      </c>
      <c r="C30" s="104"/>
      <c r="D30" s="104">
        <v>8</v>
      </c>
      <c r="E30" s="104">
        <v>2</v>
      </c>
      <c r="F30" s="104">
        <v>1</v>
      </c>
      <c r="G30" s="104"/>
      <c r="H30" s="104"/>
      <c r="I30" s="105">
        <v>11</v>
      </c>
      <c r="J30" s="283"/>
      <c r="L30" s="109" t="s">
        <v>215</v>
      </c>
      <c r="M30" s="110">
        <v>96</v>
      </c>
      <c r="N30" s="110">
        <v>428</v>
      </c>
      <c r="O30" s="110">
        <v>731</v>
      </c>
      <c r="P30" s="110">
        <v>962</v>
      </c>
      <c r="Q30" s="110">
        <v>406</v>
      </c>
      <c r="R30" s="111">
        <v>2623</v>
      </c>
      <c r="S30" s="261">
        <f>R30/R39</f>
        <v>0.2373970495067427</v>
      </c>
      <c r="AM30" s="103" t="s">
        <v>236</v>
      </c>
      <c r="AN30" s="104"/>
      <c r="AO30" s="104"/>
      <c r="AP30" s="104">
        <v>1</v>
      </c>
      <c r="AQ30" s="104">
        <v>4</v>
      </c>
      <c r="AR30" s="104"/>
      <c r="AS30" s="104"/>
      <c r="AT30" s="105">
        <v>5</v>
      </c>
      <c r="AU30" s="298"/>
    </row>
    <row r="31" spans="2:47" x14ac:dyDescent="0.25">
      <c r="B31" s="103" t="s">
        <v>208</v>
      </c>
      <c r="C31" s="104"/>
      <c r="D31" s="104">
        <v>6</v>
      </c>
      <c r="E31" s="104"/>
      <c r="F31" s="104"/>
      <c r="G31" s="104"/>
      <c r="H31" s="104"/>
      <c r="I31" s="105">
        <v>6</v>
      </c>
      <c r="J31" s="283"/>
      <c r="L31" s="103" t="s">
        <v>207</v>
      </c>
      <c r="M31" s="104">
        <v>70</v>
      </c>
      <c r="N31" s="104">
        <v>223</v>
      </c>
      <c r="O31" s="104">
        <v>267</v>
      </c>
      <c r="P31" s="104">
        <v>409</v>
      </c>
      <c r="Q31" s="104">
        <v>163</v>
      </c>
      <c r="R31" s="105">
        <v>1132</v>
      </c>
      <c r="S31" s="262"/>
      <c r="AM31" s="103" t="s">
        <v>237</v>
      </c>
      <c r="AN31" s="104"/>
      <c r="AO31" s="104"/>
      <c r="AP31" s="104"/>
      <c r="AQ31" s="104">
        <v>3</v>
      </c>
      <c r="AR31" s="104"/>
      <c r="AS31" s="104"/>
      <c r="AT31" s="105">
        <v>3</v>
      </c>
      <c r="AU31" s="298"/>
    </row>
    <row r="32" spans="2:47" x14ac:dyDescent="0.25">
      <c r="B32" s="103" t="s">
        <v>209</v>
      </c>
      <c r="C32" s="104"/>
      <c r="D32" s="104"/>
      <c r="E32" s="104">
        <v>4</v>
      </c>
      <c r="F32" s="104"/>
      <c r="G32" s="104"/>
      <c r="H32" s="104"/>
      <c r="I32" s="105">
        <v>4</v>
      </c>
      <c r="J32" s="283"/>
      <c r="L32" s="103" t="s">
        <v>208</v>
      </c>
      <c r="M32" s="104">
        <v>3</v>
      </c>
      <c r="N32" s="104">
        <v>72</v>
      </c>
      <c r="O32" s="104">
        <v>230</v>
      </c>
      <c r="P32" s="104">
        <v>321</v>
      </c>
      <c r="Q32" s="104">
        <v>127</v>
      </c>
      <c r="R32" s="105">
        <v>753</v>
      </c>
      <c r="S32" s="262"/>
      <c r="AM32" s="103" t="s">
        <v>234</v>
      </c>
      <c r="AN32" s="104"/>
      <c r="AO32" s="104"/>
      <c r="AP32" s="104"/>
      <c r="AQ32" s="104">
        <v>1</v>
      </c>
      <c r="AR32" s="104"/>
      <c r="AS32" s="104"/>
      <c r="AT32" s="105">
        <v>1</v>
      </c>
      <c r="AU32" s="298"/>
    </row>
    <row r="33" spans="2:47" ht="15.75" thickBot="1" x14ac:dyDescent="0.3">
      <c r="B33" s="103" t="s">
        <v>135</v>
      </c>
      <c r="C33" s="104"/>
      <c r="D33" s="104"/>
      <c r="E33" s="104"/>
      <c r="F33" s="104"/>
      <c r="G33" s="104">
        <v>2</v>
      </c>
      <c r="H33" s="104"/>
      <c r="I33" s="105">
        <v>2</v>
      </c>
      <c r="J33" s="284"/>
      <c r="L33" s="103" t="s">
        <v>169</v>
      </c>
      <c r="M33" s="104">
        <v>19</v>
      </c>
      <c r="N33" s="104">
        <v>129</v>
      </c>
      <c r="O33" s="104">
        <v>226</v>
      </c>
      <c r="P33" s="104">
        <v>190</v>
      </c>
      <c r="Q33" s="104">
        <v>70</v>
      </c>
      <c r="R33" s="105">
        <v>634</v>
      </c>
      <c r="S33" s="262"/>
      <c r="AM33" s="106" t="s">
        <v>235</v>
      </c>
      <c r="AN33" s="107"/>
      <c r="AO33" s="107"/>
      <c r="AP33" s="107"/>
      <c r="AQ33" s="107">
        <v>1</v>
      </c>
      <c r="AR33" s="107"/>
      <c r="AS33" s="107"/>
      <c r="AT33" s="108">
        <v>1</v>
      </c>
      <c r="AU33" s="299"/>
    </row>
    <row r="34" spans="2:47" ht="15.75" thickTop="1" x14ac:dyDescent="0.25">
      <c r="B34" s="157" t="s">
        <v>180</v>
      </c>
      <c r="C34" s="158"/>
      <c r="D34" s="158">
        <v>10</v>
      </c>
      <c r="E34" s="158">
        <v>2</v>
      </c>
      <c r="F34" s="158">
        <v>19</v>
      </c>
      <c r="G34" s="158">
        <v>173</v>
      </c>
      <c r="H34" s="158">
        <v>45</v>
      </c>
      <c r="I34" s="159">
        <v>249</v>
      </c>
      <c r="J34" s="282">
        <f>I34/I42</f>
        <v>2.0416530009839291E-2</v>
      </c>
      <c r="L34" s="103" t="s">
        <v>165</v>
      </c>
      <c r="M34" s="104"/>
      <c r="N34" s="104"/>
      <c r="O34" s="104"/>
      <c r="P34" s="104">
        <v>20</v>
      </c>
      <c r="Q34" s="104">
        <v>27</v>
      </c>
      <c r="R34" s="105">
        <v>47</v>
      </c>
      <c r="S34" s="262"/>
      <c r="AM34" s="109" t="s">
        <v>169</v>
      </c>
      <c r="AN34" s="110"/>
      <c r="AO34" s="110">
        <v>8</v>
      </c>
      <c r="AP34" s="110">
        <v>2</v>
      </c>
      <c r="AQ34" s="110">
        <v>1</v>
      </c>
      <c r="AR34" s="110"/>
      <c r="AS34" s="110"/>
      <c r="AT34" s="111">
        <v>11</v>
      </c>
      <c r="AU34" s="297">
        <f>AT34/AT46</f>
        <v>1.3431013431013432E-2</v>
      </c>
    </row>
    <row r="35" spans="2:47" x14ac:dyDescent="0.25">
      <c r="B35" s="103" t="s">
        <v>169</v>
      </c>
      <c r="C35" s="104"/>
      <c r="D35" s="104">
        <v>6</v>
      </c>
      <c r="E35" s="104"/>
      <c r="F35" s="104">
        <v>19</v>
      </c>
      <c r="G35" s="104">
        <v>173</v>
      </c>
      <c r="H35" s="104">
        <v>39</v>
      </c>
      <c r="I35" s="105">
        <v>237</v>
      </c>
      <c r="J35" s="283"/>
      <c r="L35" s="103" t="s">
        <v>168</v>
      </c>
      <c r="M35" s="104"/>
      <c r="N35" s="104">
        <v>3</v>
      </c>
      <c r="O35" s="104">
        <v>7</v>
      </c>
      <c r="P35" s="104">
        <v>19</v>
      </c>
      <c r="Q35" s="104">
        <v>17</v>
      </c>
      <c r="R35" s="105">
        <v>46</v>
      </c>
      <c r="S35" s="262"/>
      <c r="AM35" s="103" t="s">
        <v>238</v>
      </c>
      <c r="AN35" s="104"/>
      <c r="AO35" s="104">
        <v>7</v>
      </c>
      <c r="AP35" s="104">
        <v>2</v>
      </c>
      <c r="AQ35" s="104"/>
      <c r="AR35" s="104"/>
      <c r="AS35" s="104"/>
      <c r="AT35" s="105">
        <v>9</v>
      </c>
      <c r="AU35" s="298"/>
    </row>
    <row r="36" spans="2:47" ht="15.75" thickBot="1" x14ac:dyDescent="0.3">
      <c r="B36" s="103" t="s">
        <v>208</v>
      </c>
      <c r="C36" s="104"/>
      <c r="D36" s="104">
        <v>3</v>
      </c>
      <c r="E36" s="104">
        <v>2</v>
      </c>
      <c r="F36" s="104"/>
      <c r="G36" s="104"/>
      <c r="H36" s="104">
        <v>1</v>
      </c>
      <c r="I36" s="105">
        <v>6</v>
      </c>
      <c r="J36" s="283"/>
      <c r="L36" s="103" t="s">
        <v>217</v>
      </c>
      <c r="M36" s="104"/>
      <c r="N36" s="104"/>
      <c r="O36" s="104">
        <v>1</v>
      </c>
      <c r="P36" s="104">
        <v>3</v>
      </c>
      <c r="Q36" s="104">
        <v>2</v>
      </c>
      <c r="R36" s="105">
        <v>6</v>
      </c>
      <c r="S36" s="262"/>
      <c r="AM36" s="106" t="s">
        <v>228</v>
      </c>
      <c r="AN36" s="107"/>
      <c r="AO36" s="107">
        <v>1</v>
      </c>
      <c r="AP36" s="107"/>
      <c r="AQ36" s="107">
        <v>1</v>
      </c>
      <c r="AR36" s="107"/>
      <c r="AS36" s="107"/>
      <c r="AT36" s="108">
        <v>2</v>
      </c>
      <c r="AU36" s="299"/>
    </row>
    <row r="37" spans="2:47" ht="15.75" thickTop="1" x14ac:dyDescent="0.25">
      <c r="B37" s="103" t="s">
        <v>222</v>
      </c>
      <c r="C37" s="104"/>
      <c r="D37" s="104"/>
      <c r="E37" s="104"/>
      <c r="F37" s="104"/>
      <c r="G37" s="104"/>
      <c r="H37" s="104">
        <v>5</v>
      </c>
      <c r="I37" s="105">
        <v>5</v>
      </c>
      <c r="J37" s="283"/>
      <c r="L37" s="103" t="s">
        <v>210</v>
      </c>
      <c r="M37" s="104">
        <v>4</v>
      </c>
      <c r="N37" s="104"/>
      <c r="O37" s="104"/>
      <c r="P37" s="104"/>
      <c r="Q37" s="104"/>
      <c r="R37" s="105">
        <v>4</v>
      </c>
      <c r="S37" s="262"/>
      <c r="AM37" s="109" t="s">
        <v>208</v>
      </c>
      <c r="AN37" s="110"/>
      <c r="AO37" s="110">
        <v>6</v>
      </c>
      <c r="AP37" s="110"/>
      <c r="AQ37" s="110"/>
      <c r="AR37" s="110"/>
      <c r="AS37" s="110"/>
      <c r="AT37" s="111">
        <v>6</v>
      </c>
      <c r="AU37" s="297">
        <f>AT37/AT46</f>
        <v>7.326007326007326E-3</v>
      </c>
    </row>
    <row r="38" spans="2:47" ht="15.75" thickBot="1" x14ac:dyDescent="0.3">
      <c r="B38" s="103" t="s">
        <v>206</v>
      </c>
      <c r="C38" s="104"/>
      <c r="D38" s="104">
        <v>1</v>
      </c>
      <c r="E38" s="104"/>
      <c r="F38" s="104"/>
      <c r="G38" s="104"/>
      <c r="H38" s="104"/>
      <c r="I38" s="105">
        <v>1</v>
      </c>
      <c r="J38" s="284"/>
      <c r="L38" s="106" t="s">
        <v>219</v>
      </c>
      <c r="M38" s="107"/>
      <c r="N38" s="107">
        <v>1</v>
      </c>
      <c r="O38" s="107"/>
      <c r="P38" s="107"/>
      <c r="Q38" s="107"/>
      <c r="R38" s="108">
        <v>1</v>
      </c>
      <c r="S38" s="263"/>
      <c r="AM38" s="103" t="s">
        <v>228</v>
      </c>
      <c r="AN38" s="104"/>
      <c r="AO38" s="104">
        <v>2</v>
      </c>
      <c r="AP38" s="104"/>
      <c r="AQ38" s="104"/>
      <c r="AR38" s="104"/>
      <c r="AS38" s="104"/>
      <c r="AT38" s="105">
        <v>2</v>
      </c>
      <c r="AU38" s="298"/>
    </row>
    <row r="39" spans="2:47" ht="16.5" thickTop="1" thickBot="1" x14ac:dyDescent="0.3">
      <c r="B39" s="157" t="s">
        <v>185</v>
      </c>
      <c r="C39" s="158"/>
      <c r="D39" s="158">
        <v>1</v>
      </c>
      <c r="E39" s="158">
        <v>1</v>
      </c>
      <c r="F39" s="158">
        <v>26</v>
      </c>
      <c r="G39" s="158">
        <v>36</v>
      </c>
      <c r="H39" s="158">
        <v>15</v>
      </c>
      <c r="I39" s="159">
        <v>79</v>
      </c>
      <c r="J39" s="282">
        <f>I39/I42</f>
        <v>6.4775336175795341E-3</v>
      </c>
      <c r="L39" s="112" t="s">
        <v>130</v>
      </c>
      <c r="M39" s="113">
        <v>1042</v>
      </c>
      <c r="N39" s="113">
        <v>1589</v>
      </c>
      <c r="O39" s="113">
        <v>2519</v>
      </c>
      <c r="P39" s="113">
        <v>4000</v>
      </c>
      <c r="Q39" s="113">
        <v>1899</v>
      </c>
      <c r="R39" s="114">
        <v>11049</v>
      </c>
      <c r="AM39" s="103" t="s">
        <v>229</v>
      </c>
      <c r="AN39" s="104"/>
      <c r="AO39" s="104">
        <v>2</v>
      </c>
      <c r="AP39" s="104"/>
      <c r="AQ39" s="104"/>
      <c r="AR39" s="104"/>
      <c r="AS39" s="104"/>
      <c r="AT39" s="105">
        <v>2</v>
      </c>
      <c r="AU39" s="298"/>
    </row>
    <row r="40" spans="2:47" ht="15.75" thickTop="1" x14ac:dyDescent="0.25">
      <c r="B40" s="103" t="s">
        <v>207</v>
      </c>
      <c r="C40" s="104"/>
      <c r="D40" s="104">
        <v>1</v>
      </c>
      <c r="E40" s="104">
        <v>1</v>
      </c>
      <c r="F40" s="104">
        <v>11</v>
      </c>
      <c r="G40" s="104">
        <v>36</v>
      </c>
      <c r="H40" s="104">
        <v>15</v>
      </c>
      <c r="I40" s="105">
        <v>64</v>
      </c>
      <c r="J40" s="283"/>
      <c r="AM40" s="103" t="s">
        <v>236</v>
      </c>
      <c r="AN40" s="104"/>
      <c r="AO40" s="104">
        <v>1</v>
      </c>
      <c r="AP40" s="104"/>
      <c r="AQ40" s="104"/>
      <c r="AR40" s="104"/>
      <c r="AS40" s="104"/>
      <c r="AT40" s="105">
        <v>1</v>
      </c>
      <c r="AU40" s="298"/>
    </row>
    <row r="41" spans="2:47" ht="15.75" thickBot="1" x14ac:dyDescent="0.3">
      <c r="B41" s="148" t="s">
        <v>221</v>
      </c>
      <c r="C41" s="149"/>
      <c r="D41" s="149"/>
      <c r="E41" s="149"/>
      <c r="F41" s="149">
        <v>15</v>
      </c>
      <c r="G41" s="149"/>
      <c r="H41" s="149"/>
      <c r="I41" s="150">
        <v>15</v>
      </c>
      <c r="J41" s="283"/>
      <c r="AM41" s="106" t="s">
        <v>239</v>
      </c>
      <c r="AN41" s="107"/>
      <c r="AO41" s="107">
        <v>1</v>
      </c>
      <c r="AP41" s="107"/>
      <c r="AQ41" s="107"/>
      <c r="AR41" s="107"/>
      <c r="AS41" s="107"/>
      <c r="AT41" s="108">
        <v>1</v>
      </c>
      <c r="AU41" s="299"/>
    </row>
    <row r="42" spans="2:47" ht="16.5" thickTop="1" thickBot="1" x14ac:dyDescent="0.3">
      <c r="B42" s="286" t="s">
        <v>130</v>
      </c>
      <c r="C42" s="287">
        <v>1</v>
      </c>
      <c r="D42" s="287">
        <v>1109</v>
      </c>
      <c r="E42" s="287">
        <v>1659</v>
      </c>
      <c r="F42" s="287">
        <v>2740</v>
      </c>
      <c r="G42" s="287">
        <v>4540</v>
      </c>
      <c r="H42" s="287">
        <v>2147</v>
      </c>
      <c r="I42" s="288">
        <v>12196</v>
      </c>
      <c r="J42" s="289">
        <f>I42/I42</f>
        <v>1</v>
      </c>
      <c r="AM42" s="144" t="s">
        <v>209</v>
      </c>
      <c r="AN42" s="145"/>
      <c r="AO42" s="145"/>
      <c r="AP42" s="145">
        <v>4</v>
      </c>
      <c r="AQ42" s="145"/>
      <c r="AR42" s="145"/>
      <c r="AS42" s="145"/>
      <c r="AT42" s="146">
        <v>4</v>
      </c>
      <c r="AU42" s="302">
        <f>AT42/AT46</f>
        <v>4.884004884004884E-3</v>
      </c>
    </row>
    <row r="43" spans="2:47" ht="16.5" thickTop="1" thickBot="1" x14ac:dyDescent="0.3">
      <c r="J43" s="285"/>
      <c r="AM43" s="148" t="s">
        <v>235</v>
      </c>
      <c r="AN43" s="149"/>
      <c r="AO43" s="149"/>
      <c r="AP43" s="149">
        <v>4</v>
      </c>
      <c r="AQ43" s="149"/>
      <c r="AR43" s="149"/>
      <c r="AS43" s="149"/>
      <c r="AT43" s="150">
        <v>4</v>
      </c>
      <c r="AU43" s="302"/>
    </row>
    <row r="44" spans="2:47" ht="15.75" thickTop="1" x14ac:dyDescent="0.25">
      <c r="J44" s="285"/>
      <c r="AM44" s="109" t="s">
        <v>135</v>
      </c>
      <c r="AN44" s="110"/>
      <c r="AO44" s="110"/>
      <c r="AP44" s="110"/>
      <c r="AQ44" s="110"/>
      <c r="AR44" s="110">
        <v>2</v>
      </c>
      <c r="AS44" s="110"/>
      <c r="AT44" s="111">
        <v>2</v>
      </c>
      <c r="AU44" s="300">
        <f>AT44/AT46</f>
        <v>2.442002442002442E-3</v>
      </c>
    </row>
    <row r="45" spans="2:47" ht="15.75" thickBot="1" x14ac:dyDescent="0.3">
      <c r="AM45" s="106" t="s">
        <v>226</v>
      </c>
      <c r="AN45" s="107"/>
      <c r="AO45" s="107"/>
      <c r="AP45" s="107"/>
      <c r="AQ45" s="107"/>
      <c r="AR45" s="107">
        <v>2</v>
      </c>
      <c r="AS45" s="107"/>
      <c r="AT45" s="108">
        <v>2</v>
      </c>
      <c r="AU45" s="301"/>
    </row>
    <row r="46" spans="2:47" ht="16.5" thickTop="1" thickBot="1" x14ac:dyDescent="0.3">
      <c r="AM46" s="121" t="s">
        <v>130</v>
      </c>
      <c r="AN46" s="122">
        <v>1</v>
      </c>
      <c r="AO46" s="122">
        <v>56</v>
      </c>
      <c r="AP46" s="122">
        <v>67</v>
      </c>
      <c r="AQ46" s="122">
        <v>176</v>
      </c>
      <c r="AR46" s="122">
        <v>331</v>
      </c>
      <c r="AS46" s="122">
        <v>188</v>
      </c>
      <c r="AT46" s="123">
        <v>819</v>
      </c>
    </row>
    <row r="47" spans="2:47" ht="15.75" thickTop="1" x14ac:dyDescent="0.25"/>
  </sheetData>
  <mergeCells count="20">
    <mergeCell ref="AU44:AU45"/>
    <mergeCell ref="AU9:AU20"/>
    <mergeCell ref="AU21:AU33"/>
    <mergeCell ref="AU34:AU36"/>
    <mergeCell ref="AU37:AU41"/>
    <mergeCell ref="AU42:AU43"/>
    <mergeCell ref="S9:S18"/>
    <mergeCell ref="S19:S29"/>
    <mergeCell ref="S30:S38"/>
    <mergeCell ref="AB9:AB13"/>
    <mergeCell ref="AK9:AK11"/>
    <mergeCell ref="J9:J26"/>
    <mergeCell ref="J27:J33"/>
    <mergeCell ref="J34:J38"/>
    <mergeCell ref="J39:J41"/>
    <mergeCell ref="B6:J6"/>
    <mergeCell ref="U6:AA6"/>
    <mergeCell ref="AD6:AJ6"/>
    <mergeCell ref="AM6:AS6"/>
    <mergeCell ref="L6:S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11</vt:i4>
      </vt:variant>
    </vt:vector>
  </HeadingPairs>
  <TitlesOfParts>
    <vt:vector size="11" baseType="lpstr">
      <vt:lpstr>Introduccion</vt:lpstr>
      <vt:lpstr>1</vt:lpstr>
      <vt:lpstr>2</vt:lpstr>
      <vt:lpstr>3</vt:lpstr>
      <vt:lpstr>3.1</vt:lpstr>
      <vt:lpstr>Hoja1</vt:lpstr>
      <vt:lpstr>3.1.1</vt:lpstr>
      <vt:lpstr>3.2</vt:lpstr>
      <vt:lpstr>3.2.1</vt:lpstr>
      <vt:lpstr>3.3</vt:lpstr>
      <vt:lpstr>3.3.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usuario</cp:lastModifiedBy>
  <dcterms:created xsi:type="dcterms:W3CDTF">2018-05-23T13:10:06Z</dcterms:created>
  <dcterms:modified xsi:type="dcterms:W3CDTF">2018-05-25T18:41:18Z</dcterms:modified>
</cp:coreProperties>
</file>