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ubdepartamento Gestion de la nformacion\2018\LE 2018\Cortes 2018\"/>
    </mc:Choice>
  </mc:AlternateContent>
  <xr:revisionPtr revIDLastSave="0" documentId="13_ncr:1_{92196882-D990-497D-9315-A9A4297D9559}" xr6:coauthVersionLast="37" xr6:coauthVersionMax="37" xr10:uidLastSave="{00000000-0000-0000-0000-000000000000}"/>
  <bookViews>
    <workbookView xWindow="0" yWindow="0" windowWidth="15360" windowHeight="6645" tabRatio="970" activeTab="8" xr2:uid="{219B8E83-E149-4482-B6B9-3333E0826734}"/>
  </bookViews>
  <sheets>
    <sheet name="Introduccion" sheetId="12" r:id="rId1"/>
    <sheet name="1" sheetId="5" r:id="rId2"/>
    <sheet name="1.1" sheetId="4" r:id="rId3"/>
    <sheet name="1.2" sheetId="11" r:id="rId4"/>
    <sheet name="3.1" sheetId="13" r:id="rId5"/>
    <sheet name="3.1.1" sheetId="18" r:id="rId6"/>
    <sheet name="3.2 y Compromiso Ministerial" sheetId="15" r:id="rId7"/>
    <sheet name="3.2.1" sheetId="19" r:id="rId8"/>
    <sheet name="3.3" sheetId="17" r:id="rId9"/>
    <sheet name="3.3." sheetId="20" r:id="rId10"/>
  </sheets>
  <definedNames>
    <definedName name="_xlnm._FilterDatabase" localSheetId="8" hidden="1">'3.3'!$B$40:$C$40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4" l="1"/>
  <c r="K22" i="19" l="1"/>
  <c r="T35" i="17" l="1"/>
  <c r="AT52" i="20" l="1"/>
  <c r="AS52" i="20"/>
  <c r="AR52" i="20"/>
  <c r="AQ52" i="20"/>
  <c r="AP52" i="20"/>
  <c r="AP51" i="20"/>
  <c r="AO51" i="20"/>
  <c r="AO52" i="20" s="1"/>
  <c r="AL26" i="20"/>
  <c r="AK26" i="20"/>
  <c r="AJ26" i="20"/>
  <c r="AI26" i="20"/>
  <c r="AH26" i="20"/>
  <c r="AH25" i="20"/>
  <c r="AA28" i="20"/>
  <c r="AE27" i="20"/>
  <c r="AE28" i="20" s="1"/>
  <c r="AD27" i="20"/>
  <c r="AD28" i="20" s="1"/>
  <c r="AC27" i="20"/>
  <c r="AC28" i="20" s="1"/>
  <c r="AB27" i="20"/>
  <c r="AB28" i="20" s="1"/>
  <c r="AA27" i="20"/>
  <c r="Z27" i="20"/>
  <c r="Z28" i="20" s="1"/>
  <c r="W47" i="20"/>
  <c r="W48" i="20" s="1"/>
  <c r="V47" i="20"/>
  <c r="V48" i="20" s="1"/>
  <c r="U47" i="20"/>
  <c r="U48" i="20" s="1"/>
  <c r="T47" i="20"/>
  <c r="T48" i="20" s="1"/>
  <c r="S47" i="20"/>
  <c r="S48" i="20" s="1"/>
  <c r="R47" i="20"/>
  <c r="R48" i="20" s="1"/>
  <c r="Q47" i="20"/>
  <c r="Q48" i="20" s="1"/>
  <c r="P47" i="20"/>
  <c r="P48" i="20" s="1"/>
  <c r="O47" i="20"/>
  <c r="O48" i="20" s="1"/>
  <c r="K45" i="20"/>
  <c r="K46" i="20" s="1"/>
  <c r="J45" i="20"/>
  <c r="I45" i="20"/>
  <c r="H45" i="20"/>
  <c r="G45" i="20"/>
  <c r="F45" i="20"/>
  <c r="E45" i="20"/>
  <c r="E46" i="20" s="1"/>
  <c r="D45" i="20"/>
  <c r="D46" i="20" s="1"/>
  <c r="C45" i="20"/>
  <c r="C46" i="20" s="1"/>
  <c r="L20" i="20"/>
  <c r="L42" i="20"/>
  <c r="L36" i="20"/>
  <c r="L31" i="20"/>
  <c r="BG112" i="18"/>
  <c r="BG108" i="18"/>
  <c r="BG105" i="18"/>
  <c r="BG103" i="18"/>
  <c r="BG92" i="18"/>
  <c r="BG90" i="18"/>
  <c r="BG74" i="18"/>
  <c r="BG45" i="18"/>
  <c r="BG23" i="18"/>
  <c r="AV50" i="18"/>
  <c r="AV46" i="18"/>
  <c r="AV43" i="18"/>
  <c r="AV38" i="18"/>
  <c r="AV34" i="18"/>
  <c r="AV23" i="18"/>
  <c r="AJ23" i="18"/>
  <c r="W108" i="18"/>
  <c r="W65" i="18"/>
  <c r="W23" i="18"/>
  <c r="L114" i="18"/>
  <c r="L113" i="18"/>
  <c r="L112" i="18"/>
  <c r="L111" i="18"/>
  <c r="L110" i="18"/>
  <c r="L109" i="18"/>
  <c r="L108" i="18"/>
  <c r="L107" i="18"/>
  <c r="L106" i="18"/>
  <c r="L105" i="18"/>
  <c r="M105" i="18"/>
  <c r="M83" i="18"/>
  <c r="L103" i="18"/>
  <c r="L102" i="18"/>
  <c r="L101" i="18"/>
  <c r="L100" i="18"/>
  <c r="L99" i="18"/>
  <c r="L98" i="18"/>
  <c r="L97" i="18"/>
  <c r="L96" i="18"/>
  <c r="L95" i="18"/>
  <c r="L94" i="18"/>
  <c r="L93" i="18"/>
  <c r="L92" i="18"/>
  <c r="L91" i="18"/>
  <c r="L90" i="18"/>
  <c r="L89" i="18"/>
  <c r="L88" i="18"/>
  <c r="L87" i="18"/>
  <c r="L86" i="18"/>
  <c r="L85" i="18"/>
  <c r="L84" i="18"/>
  <c r="L83" i="18"/>
  <c r="L74" i="18"/>
  <c r="L75" i="18"/>
  <c r="L76" i="18"/>
  <c r="L77" i="18"/>
  <c r="L78" i="18"/>
  <c r="L79" i="18"/>
  <c r="L80" i="18"/>
  <c r="L81" i="18"/>
  <c r="L73" i="18"/>
  <c r="M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18"/>
  <c r="L37" i="18"/>
  <c r="L38" i="18"/>
  <c r="L39" i="18"/>
  <c r="L40" i="18"/>
  <c r="L41" i="18"/>
  <c r="L42" i="18"/>
  <c r="L43" i="18"/>
  <c r="L44" i="18"/>
  <c r="L45" i="18"/>
  <c r="L46" i="18"/>
  <c r="L47" i="18"/>
  <c r="L48" i="18"/>
  <c r="L49" i="18"/>
  <c r="L50" i="18"/>
  <c r="L51" i="18"/>
  <c r="L52" i="18"/>
  <c r="L53" i="18"/>
  <c r="L54" i="18"/>
  <c r="L55" i="18"/>
  <c r="L56" i="18"/>
  <c r="L57" i="18"/>
  <c r="L58" i="18"/>
  <c r="L59" i="18"/>
  <c r="L60" i="18"/>
  <c r="L61" i="18"/>
  <c r="L62" i="18"/>
  <c r="L63" i="18"/>
  <c r="L64" i="18"/>
  <c r="L65" i="18"/>
  <c r="L66" i="18"/>
  <c r="L67" i="18"/>
  <c r="L68" i="18"/>
  <c r="L69" i="18"/>
  <c r="L70" i="18"/>
  <c r="L71" i="18"/>
  <c r="L22" i="18"/>
  <c r="K13" i="18"/>
  <c r="W35" i="13" l="1"/>
  <c r="W34" i="13" l="1"/>
  <c r="M73" i="18" l="1"/>
  <c r="T34" i="17"/>
  <c r="F46" i="20" l="1"/>
  <c r="G46" i="20"/>
  <c r="H46" i="20"/>
  <c r="I46" i="20"/>
  <c r="J46" i="20"/>
  <c r="K9" i="20"/>
  <c r="V34" i="19" l="1"/>
  <c r="V54" i="19"/>
  <c r="L14" i="18" l="1"/>
  <c r="L15" i="18"/>
  <c r="L16" i="18"/>
  <c r="L17" i="18"/>
  <c r="K9" i="18"/>
  <c r="BF9" i="18"/>
  <c r="AU9" i="18" l="1"/>
  <c r="L11" i="18"/>
  <c r="L10" i="18"/>
  <c r="L12" i="18"/>
  <c r="L13" i="18"/>
  <c r="V9" i="18" l="1"/>
  <c r="L9" i="18" s="1"/>
  <c r="V56" i="19"/>
  <c r="V44" i="19"/>
  <c r="V23" i="19"/>
  <c r="K33" i="19"/>
  <c r="K32" i="19"/>
  <c r="K31" i="19"/>
  <c r="K30" i="19"/>
  <c r="K29" i="19"/>
  <c r="K28" i="19"/>
  <c r="K27" i="19"/>
  <c r="K26" i="19"/>
  <c r="K25" i="19"/>
  <c r="K24" i="19"/>
  <c r="V11" i="19"/>
  <c r="K23" i="19"/>
  <c r="T33" i="17" l="1"/>
  <c r="T32" i="17"/>
  <c r="W33" i="13"/>
  <c r="W32" i="13"/>
  <c r="W31" i="13" l="1"/>
  <c r="T31" i="17" l="1"/>
  <c r="T30" i="17"/>
  <c r="W30" i="13"/>
  <c r="T29" i="17" l="1"/>
  <c r="T28" i="17"/>
  <c r="T27" i="17"/>
  <c r="O26" i="17"/>
  <c r="T26" i="17" s="1"/>
  <c r="T25" i="17"/>
  <c r="T24" i="17"/>
  <c r="S22" i="17"/>
  <c r="Q22" i="17"/>
  <c r="P22" i="17"/>
  <c r="O22" i="17"/>
  <c r="N22" i="17"/>
  <c r="L22" i="17"/>
  <c r="G22" i="17"/>
  <c r="I22" i="17"/>
  <c r="F22" i="17"/>
  <c r="E22" i="17"/>
  <c r="D22" i="17"/>
  <c r="C22" i="17"/>
  <c r="S21" i="17"/>
  <c r="Q21" i="17"/>
  <c r="P21" i="17"/>
  <c r="O21" i="17"/>
  <c r="N21" i="17"/>
  <c r="L21" i="17"/>
  <c r="G21" i="17"/>
  <c r="I21" i="17"/>
  <c r="F21" i="17"/>
  <c r="E21" i="17"/>
  <c r="D21" i="17"/>
  <c r="C21" i="17"/>
  <c r="T20" i="17"/>
  <c r="T19" i="17"/>
  <c r="T18" i="17"/>
  <c r="T17" i="17"/>
  <c r="T16" i="17"/>
  <c r="T15" i="17"/>
  <c r="R29" i="13"/>
  <c r="Q29" i="13"/>
  <c r="P29" i="13"/>
  <c r="N29" i="13"/>
  <c r="M29" i="13"/>
  <c r="U28" i="13"/>
  <c r="R28" i="13"/>
  <c r="Q28" i="13"/>
  <c r="P28" i="13"/>
  <c r="M28" i="13"/>
  <c r="R27" i="13"/>
  <c r="P27" i="13"/>
  <c r="M27" i="13"/>
  <c r="U26" i="13"/>
  <c r="R26" i="13"/>
  <c r="Q26" i="13"/>
  <c r="P26" i="13"/>
  <c r="M26" i="13"/>
  <c r="F26" i="13"/>
  <c r="W25" i="13"/>
  <c r="W24" i="13"/>
  <c r="W22" i="13"/>
  <c r="W21" i="13"/>
  <c r="W20" i="13"/>
  <c r="W19" i="13"/>
  <c r="W18" i="13"/>
  <c r="W17" i="13"/>
  <c r="W16" i="13"/>
  <c r="W15" i="13"/>
  <c r="T22" i="17" l="1"/>
  <c r="T21" i="17"/>
  <c r="W26" i="13"/>
  <c r="W28" i="13"/>
  <c r="W27" i="13"/>
  <c r="W29" i="13"/>
  <c r="H26" i="4" l="1"/>
  <c r="P15" i="11" l="1"/>
  <c r="P16" i="11"/>
  <c r="P17" i="11"/>
  <c r="P18" i="11"/>
  <c r="P19" i="11"/>
  <c r="P20" i="11"/>
  <c r="P21" i="11"/>
  <c r="P22" i="11"/>
  <c r="P23" i="11"/>
  <c r="P24" i="11"/>
  <c r="P25" i="11"/>
  <c r="P26" i="11"/>
  <c r="P27" i="11"/>
  <c r="P28" i="11"/>
  <c r="P29" i="11"/>
  <c r="P30" i="11"/>
  <c r="P31" i="11"/>
  <c r="P32" i="11"/>
  <c r="P33" i="11"/>
  <c r="P34" i="11"/>
  <c r="P35" i="11"/>
  <c r="P36" i="11"/>
  <c r="P37" i="11"/>
  <c r="P38" i="11"/>
  <c r="P39" i="11"/>
  <c r="P40" i="11"/>
  <c r="P41" i="11"/>
  <c r="P42" i="11"/>
  <c r="P43" i="11"/>
  <c r="P44" i="11"/>
  <c r="P45" i="11"/>
  <c r="P46" i="11"/>
  <c r="P47" i="11"/>
  <c r="P48" i="11"/>
  <c r="P49" i="11"/>
  <c r="P50" i="11"/>
  <c r="P51" i="11"/>
  <c r="P52" i="11"/>
  <c r="P53" i="11"/>
  <c r="P54" i="11"/>
  <c r="P55" i="11"/>
  <c r="P56" i="11"/>
  <c r="P57" i="11"/>
  <c r="P58" i="11"/>
  <c r="P59" i="11"/>
  <c r="P60" i="11"/>
  <c r="P61" i="11"/>
  <c r="P62" i="11"/>
  <c r="P63" i="11"/>
  <c r="P64" i="11"/>
  <c r="P65" i="11"/>
  <c r="P66" i="11"/>
  <c r="P67" i="11"/>
  <c r="P11" i="11"/>
  <c r="P12" i="11"/>
  <c r="P13" i="11"/>
  <c r="P14" i="11"/>
  <c r="P10" i="11"/>
  <c r="P9" i="11"/>
  <c r="Q10" i="11"/>
  <c r="O9" i="11"/>
  <c r="G25" i="4" l="1"/>
  <c r="K10" i="11"/>
  <c r="C9" i="11" l="1"/>
  <c r="D10" i="11" s="1"/>
  <c r="F24" i="4"/>
  <c r="F25" i="4" s="1"/>
  <c r="E24" i="4"/>
  <c r="D24" i="4"/>
  <c r="D25" i="4" s="1"/>
  <c r="C24" i="4"/>
  <c r="C25" i="4" s="1"/>
  <c r="E25" i="4"/>
  <c r="B24" i="4"/>
  <c r="B25" i="4" s="1"/>
  <c r="B12" i="4"/>
  <c r="B13" i="4" s="1"/>
  <c r="C12" i="4"/>
  <c r="C13" i="4" s="1"/>
  <c r="M12" i="4"/>
  <c r="M13" i="4" s="1"/>
  <c r="L12" i="4"/>
  <c r="L13" i="4" s="1"/>
  <c r="K12" i="4"/>
  <c r="K13" i="4" s="1"/>
  <c r="J12" i="4"/>
  <c r="J13" i="4" s="1"/>
  <c r="I12" i="4"/>
  <c r="I13" i="4" s="1"/>
  <c r="H12" i="4"/>
  <c r="H13" i="4" s="1"/>
  <c r="G12" i="4"/>
  <c r="G13" i="4" s="1"/>
  <c r="F12" i="4"/>
  <c r="F13" i="4" s="1"/>
  <c r="E12" i="4"/>
  <c r="E13" i="4" s="1"/>
  <c r="D12" i="4"/>
  <c r="D13" i="4" s="1"/>
  <c r="D58" i="11" l="1"/>
  <c r="D50" i="11"/>
  <c r="D41" i="11"/>
  <c r="D66" i="11"/>
  <c r="D25" i="11"/>
  <c r="D65" i="11"/>
  <c r="D57" i="11"/>
  <c r="D49" i="11"/>
  <c r="D37" i="11"/>
  <c r="D21" i="11"/>
  <c r="D9" i="11"/>
  <c r="D62" i="11"/>
  <c r="D54" i="11"/>
  <c r="D46" i="11"/>
  <c r="D33" i="11"/>
  <c r="D17" i="11"/>
  <c r="D69" i="11"/>
  <c r="D61" i="11"/>
  <c r="D53" i="11"/>
  <c r="D45" i="11"/>
  <c r="D29" i="11"/>
  <c r="D13" i="11"/>
  <c r="D68" i="11"/>
  <c r="D64" i="11"/>
  <c r="D60" i="11"/>
  <c r="D56" i="11"/>
  <c r="D52" i="11"/>
  <c r="D48" i="11"/>
  <c r="D44" i="11"/>
  <c r="D40" i="11"/>
  <c r="D36" i="11"/>
  <c r="D32" i="11"/>
  <c r="D28" i="11"/>
  <c r="D24" i="11"/>
  <c r="D20" i="11"/>
  <c r="D16" i="11"/>
  <c r="D12" i="11"/>
  <c r="D67" i="11"/>
  <c r="D63" i="11"/>
  <c r="D59" i="11"/>
  <c r="D55" i="11"/>
  <c r="D51" i="11"/>
  <c r="D47" i="11"/>
  <c r="D43" i="11"/>
  <c r="D39" i="11"/>
  <c r="D35" i="11"/>
  <c r="D31" i="11"/>
  <c r="D27" i="11"/>
  <c r="D23" i="11"/>
  <c r="D19" i="11"/>
  <c r="D15" i="11"/>
  <c r="D11" i="11"/>
  <c r="D42" i="11"/>
  <c r="D38" i="11"/>
  <c r="D34" i="11"/>
  <c r="D30" i="11"/>
  <c r="D26" i="11"/>
  <c r="D22" i="11"/>
  <c r="D18" i="11"/>
  <c r="D14" i="11"/>
  <c r="E10" i="11" l="1"/>
</calcChain>
</file>

<file path=xl/sharedStrings.xml><?xml version="1.0" encoding="utf-8"?>
<sst xmlns="http://schemas.openxmlformats.org/spreadsheetml/2006/main" count="1323" uniqueCount="419">
  <si>
    <t>COMGES 2018
(&lt;= 2016)</t>
  </si>
  <si>
    <t>TOTAL LISTA ESPERA CNE</t>
  </si>
  <si>
    <t>SALAMANCA</t>
  </si>
  <si>
    <t>PUNITAQUI</t>
  </si>
  <si>
    <t>PAIHUANO</t>
  </si>
  <si>
    <t>OVALLE</t>
  </si>
  <si>
    <t>MONTE PATRIA</t>
  </si>
  <si>
    <t>LA SERENA</t>
  </si>
  <si>
    <t>LA HIGUERA</t>
  </si>
  <si>
    <t>ILLAPEL</t>
  </si>
  <si>
    <t>COQUIMBO</t>
  </si>
  <si>
    <t>CANELA</t>
  </si>
  <si>
    <t>VICUÑA</t>
  </si>
  <si>
    <t>LOS VILOS</t>
  </si>
  <si>
    <t>COMBARBALA</t>
  </si>
  <si>
    <t>ANDACOLLO</t>
  </si>
  <si>
    <t>HOSPITAL DE ILLAPEL</t>
  </si>
  <si>
    <t>HOSPITAL DE OVALLE</t>
  </si>
  <si>
    <t>HOSPITAL DE COQUIMBO</t>
  </si>
  <si>
    <t>HOSPITAL DE LA SERENA</t>
  </si>
  <si>
    <t>Año Entrada</t>
  </si>
  <si>
    <t>MINISTERIO DE SALUD</t>
  </si>
  <si>
    <t>SERVICIO DE SALUD COQUIMBO</t>
  </si>
  <si>
    <t>SUBDIRECCION DE GESTION ASISTENCIAL</t>
  </si>
  <si>
    <t>SUBDEPTO. DE ESTADISTICAS Y GESTION DE LA INFORMACION</t>
  </si>
  <si>
    <t>Indicador COMGES 3.1 Porcentaje de casos resueltos de Lista de Espera de Consulta Nueva de Especialidad Médica, ingresadas con fecha igual o anterior al 31 de diciembre del 2016.</t>
  </si>
  <si>
    <t>Meta Nacional al 2018</t>
  </si>
  <si>
    <t>1.-  Resolver el 100% de la Lista de Espera por Consulta Nueva de Especialidad Médica de personas Ingresadas con fecha igual o anterior al 31.12.2016</t>
  </si>
  <si>
    <t>FUENTE INFORMACION  RNLE  19.01.2018</t>
  </si>
  <si>
    <t>RNLE  19.01.2018 para Lines Base</t>
  </si>
  <si>
    <t xml:space="preserve">LISTA ESPERA CONSULTA NUEVA ESPECIALIDAD CORTE AL 31.12.2017 </t>
  </si>
  <si>
    <t>ESTABLECIMIENTO</t>
  </si>
  <si>
    <t>TOTAL
LISTA ESPERA
CIERRE DIC 2017</t>
  </si>
  <si>
    <t>LE &lt;=2015 IQ</t>
  </si>
  <si>
    <t>% Egreso COMGES</t>
  </si>
  <si>
    <t>COMGES</t>
  </si>
  <si>
    <t>TOTAL LE IQ SS COQUIMBO</t>
  </si>
  <si>
    <t>HOSPITAL LA SERENA</t>
  </si>
  <si>
    <t>HOSPITAL DE LOS VILOS</t>
  </si>
  <si>
    <r>
      <rPr>
        <b/>
        <sz val="11"/>
        <color theme="1"/>
        <rFont val="Calibri"/>
        <family val="2"/>
        <scheme val="minor"/>
      </rPr>
      <t>Indicador COMGES 3.2</t>
    </r>
    <r>
      <rPr>
        <sz val="11"/>
        <color theme="1"/>
        <rFont val="Calibri"/>
        <family val="2"/>
        <scheme val="minor"/>
      </rPr>
      <t xml:space="preserve"> Porcentaje de casos resueltos de lista de espera por Intervenciones Quirúrgica Electiva, ingresados con fecha igual o anterior al 31 de diciembre del 2015.</t>
    </r>
  </si>
  <si>
    <r>
      <rPr>
        <b/>
        <sz val="11"/>
        <color theme="1"/>
        <rFont val="Calibri"/>
        <family val="2"/>
        <scheme val="minor"/>
      </rPr>
      <t>Meta Nacional al 2018</t>
    </r>
    <r>
      <rPr>
        <sz val="11"/>
        <color theme="1"/>
        <rFont val="Calibri"/>
        <family val="2"/>
        <scheme val="minor"/>
      </rPr>
      <t>: Resolver el 100% de la lista de espera quirúrgica electiva, de personas ingresadas con fecha igual o anterior al 31 de diciembre del 2015.</t>
    </r>
  </si>
  <si>
    <r>
      <rPr>
        <b/>
        <sz val="11"/>
        <color theme="1"/>
        <rFont val="Calibri"/>
        <family val="2"/>
        <scheme val="minor"/>
      </rPr>
      <t>Linea Base</t>
    </r>
    <r>
      <rPr>
        <sz val="11"/>
        <color theme="1"/>
        <rFont val="Calibri"/>
        <family val="2"/>
        <scheme val="minor"/>
      </rPr>
      <t xml:space="preserve"> RNLE  11-01-2018 </t>
    </r>
  </si>
  <si>
    <t>AÑOS</t>
  </si>
  <si>
    <t>HOSPITAL COQUIMBO</t>
  </si>
  <si>
    <t>HOSPITAL OVALLE</t>
  </si>
  <si>
    <t>HOPITAL ILLAPEL</t>
  </si>
  <si>
    <t>Total Servicio Salud</t>
  </si>
  <si>
    <t>TOTAL LISTA ESPERA CNE ODONTOLOGICA</t>
  </si>
  <si>
    <t>COMGES 2018
(&lt;= 2014)</t>
  </si>
  <si>
    <t>HOSPITAL ANDACOLLO</t>
  </si>
  <si>
    <t>HOSPITAL SALAMANCA</t>
  </si>
  <si>
    <t xml:space="preserve">LISTA ESPERA CONSULTA NUEVA ESPECIALIDAD ODONTOLOGICA CORTE AL 31.12.2017 </t>
  </si>
  <si>
    <t>Evolución</t>
  </si>
  <si>
    <t>CORTE 17/01/2017</t>
  </si>
  <si>
    <t>CORTE 28/02/2017</t>
  </si>
  <si>
    <t>CORTE 21/03/2017</t>
  </si>
  <si>
    <t>CORTE 10/04/2017</t>
  </si>
  <si>
    <t>CORTE 23/05/2017</t>
  </si>
  <si>
    <t>CORTE 13/06/2017</t>
  </si>
  <si>
    <t>CORTE 11/07/2017</t>
  </si>
  <si>
    <t>CORTE 18/08/2017</t>
  </si>
  <si>
    <t>CORTE 26/09/2017</t>
  </si>
  <si>
    <t>CORTE 17/10/2017</t>
  </si>
  <si>
    <t>CORTE 28/11/2017</t>
  </si>
  <si>
    <t>CORTE 19/12/2017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</si>
  <si>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</si>
  <si>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</si>
  <si>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</si>
  <si>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</si>
  <si>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</si>
  <si>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</si>
  <si>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</si>
  <si>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</si>
  <si>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</si>
  <si>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</si>
  <si>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</si>
  <si>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</si>
  <si>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Hospital la Serena</t>
  </si>
  <si>
    <t>Hospital Coquimbo</t>
  </si>
  <si>
    <t>Hospital Ovalle</t>
  </si>
  <si>
    <t>Hospital Illapel</t>
  </si>
  <si>
    <t>APS</t>
  </si>
  <si>
    <t>Hospitales baja complejidad</t>
  </si>
  <si>
    <t>Evolucion 2017</t>
  </si>
  <si>
    <t>CORTE 02/01/2018</t>
  </si>
  <si>
    <t>CORTE 07/02/2018</t>
  </si>
  <si>
    <t>CORTE 06/03/2018</t>
  </si>
  <si>
    <t>CORTE 03/04/2018</t>
  </si>
  <si>
    <t>Evolucion 2018</t>
  </si>
  <si>
    <t>Total general</t>
  </si>
  <si>
    <r>
      <t xml:space="preserve">Indicador COMGES 3.3 Porcentaje de casos resueltos de Lista de Espera de Consulta Nueva de Especialidad Odontologíca </t>
    </r>
    <r>
      <rPr>
        <b/>
        <sz val="11"/>
        <color rgb="FFFF0000"/>
        <rFont val="Calibri"/>
        <family val="2"/>
      </rPr>
      <t>(Excluye Ortodoncia)</t>
    </r>
    <r>
      <rPr>
        <b/>
        <sz val="11"/>
        <color indexed="8"/>
        <rFont val="Calibri"/>
        <family val="2"/>
      </rPr>
      <t>, ingresadas con fecha igual o anterior al 31 de diciembre del 2014.</t>
    </r>
  </si>
  <si>
    <r>
      <t>Meta Nacional al 2018.-</t>
    </r>
    <r>
      <rPr>
        <sz val="11"/>
        <color theme="1"/>
        <rFont val="Calibri"/>
        <family val="2"/>
        <scheme val="minor"/>
      </rPr>
      <t xml:space="preserve">  Resolver el 100% de la Lista de Espera por Consulta Nueva de Especialidad Odontologica </t>
    </r>
    <r>
      <rPr>
        <sz val="11"/>
        <color rgb="FFFF0000"/>
        <rFont val="Calibri"/>
        <family val="2"/>
        <scheme val="minor"/>
      </rPr>
      <t>(Excluye Ortodoncia)</t>
    </r>
    <r>
      <rPr>
        <sz val="11"/>
        <color theme="1"/>
        <rFont val="Calibri"/>
        <family val="2"/>
        <scheme val="minor"/>
      </rPr>
      <t xml:space="preserve"> de personas Ingresadas con fecha igual o anterior al 31.12.2014</t>
    </r>
  </si>
  <si>
    <t>%</t>
  </si>
  <si>
    <t>1.</t>
  </si>
  <si>
    <t>GO Retrasadas Region</t>
  </si>
  <si>
    <t>PS Retrasados</t>
  </si>
  <si>
    <t>3.1</t>
  </si>
  <si>
    <t>3.2</t>
  </si>
  <si>
    <t>3.1.</t>
  </si>
  <si>
    <t>3.2.</t>
  </si>
  <si>
    <t>3.3</t>
  </si>
  <si>
    <t>3.3.</t>
  </si>
  <si>
    <t>EVOLUCION GARANTIAS DE OPORTUNIDAD RETRASADAS</t>
  </si>
  <si>
    <t>Total</t>
  </si>
  <si>
    <t>Problema de Salud</t>
  </si>
  <si>
    <t>TOTAL GES Retrasadas</t>
  </si>
  <si>
    <t>% Total</t>
  </si>
  <si>
    <t>1º</t>
  </si>
  <si>
    <t>Vicios de Refracción Sospecha Vicios de Refracción {decreto nº 228}</t>
  </si>
  <si>
    <t>2º</t>
  </si>
  <si>
    <t>Prevención Secundaria IRCT . {decreto n° 1/2010}</t>
  </si>
  <si>
    <t>3º</t>
  </si>
  <si>
    <t>Vicios de Refracción Otros Vicios de Refracción {decreto nº 228}</t>
  </si>
  <si>
    <t>4º</t>
  </si>
  <si>
    <t>Ortesis . {decreto nº 228}</t>
  </si>
  <si>
    <t>5º</t>
  </si>
  <si>
    <t>Salud Oral Integral de la Embarazada . {decreto n° 1/2010}</t>
  </si>
  <si>
    <t>6º</t>
  </si>
  <si>
    <t>Cáncer Cervicouterino Segmento Proceso de Diagnóstico {decreto nº 228}</t>
  </si>
  <si>
    <t>7º</t>
  </si>
  <si>
    <t>Retinopatía Diabética . {decreto nº 228}</t>
  </si>
  <si>
    <t>8º</t>
  </si>
  <si>
    <t>Colecistectomía Preventiva . {decreto nº 228}</t>
  </si>
  <si>
    <t>9º</t>
  </si>
  <si>
    <t>Displasia Luxante de Caderas . {decreto n° 1/2010}</t>
  </si>
  <si>
    <t>10º</t>
  </si>
  <si>
    <t>Cáncer de Mama Derecha {decreto nº 228}</t>
  </si>
  <si>
    <t>Estrabismo . {decreto nº 228}</t>
  </si>
  <si>
    <t>Catarátas Rama Unilateral Derecha {decreto nº 228}</t>
  </si>
  <si>
    <t>Marcapaso . {decreto nº 228}</t>
  </si>
  <si>
    <t>Cáncer de Mama Izquierda {decreto nº 228}</t>
  </si>
  <si>
    <t>Linfoma en Adultos .{decreto nº 228}</t>
  </si>
  <si>
    <t>Depresión . {decreto nº 228}</t>
  </si>
  <si>
    <t>Cardiopatías Congénitas Operables Proceso de Diagnóstico{decreto nº 228}</t>
  </si>
  <si>
    <t>Epilepsia no Refractaria 15 Años y Más . {decreto n° 1/2010}</t>
  </si>
  <si>
    <t>Diabetes Mellitus Tipo 2 . {decreto nº 228}</t>
  </si>
  <si>
    <t>Catarátas Rama Unilateral Izquierda{decreto nº 228}</t>
  </si>
  <si>
    <t>Cáncer Gástrico . {decreto nº 228}</t>
  </si>
  <si>
    <t>Alivio del Dolor . {decreto nº 228}</t>
  </si>
  <si>
    <t>Hipertensión Arterial . {decreto nº 228}</t>
  </si>
  <si>
    <t>Esquizofrenia . {decreto nº 228}</t>
  </si>
  <si>
    <t>Hiperplasia de Próstata . {decreto nº 228}</t>
  </si>
  <si>
    <t>VIH/SIDA . {decreto nº 1/2010}</t>
  </si>
  <si>
    <t>Cáncer de Testículo en Adultos Caso en Sospecha y Proceso de Diagnóstico{decreto nº 228}</t>
  </si>
  <si>
    <t>Catarátas Proceso de Diagnóstico {decreto nº 228}</t>
  </si>
  <si>
    <t>Cáncer Cervicouterino Pre-Invasor {decreto nº 228}</t>
  </si>
  <si>
    <t>Catarátas Rama Bilateral {decreto nº 228}</t>
  </si>
  <si>
    <t>Cáncer de Próstata . {decreto nº 228}</t>
  </si>
  <si>
    <t>Artrosis de Caderas Derecha {decreto nº 228}</t>
  </si>
  <si>
    <t>Cáncer Colorectal 15 Años y Más . {decreto n° 4/2013}</t>
  </si>
  <si>
    <t>Artrosis de Caderas Izquierda {decreto nº 228}</t>
  </si>
  <si>
    <t>Hipoacusia Bilateral Adulto Uso de Audífono Requerido . {decreto nº 44}</t>
  </si>
  <si>
    <t>Asma Bronquial 15 Años y Más . {decreto n° 1/2010}</t>
  </si>
  <si>
    <t>Artrosis de Cadera y/o Rodilla Leve o Moderada Artrosis de Cadera Leve o Moderada {decreto nº 44}</t>
  </si>
  <si>
    <t>Neumonía . {decreto nº 228}</t>
  </si>
  <si>
    <t>Hipoacusia bilateral del Prematuro . {decreto n° 1/2010}</t>
  </si>
  <si>
    <t>Cáncer de Testículo en Adultos Izquierda {decreto nº 228}</t>
  </si>
  <si>
    <t>Accidente Cerebrovascular . {decreto nº 228}</t>
  </si>
  <si>
    <t>Asma Bronquial . {decreto nº 228}</t>
  </si>
  <si>
    <t>Tratamiento Erradicación HELICOBACTER PYLORI . {decreto n° 4/2013}</t>
  </si>
  <si>
    <t>Analgesia del Parto . {decreto nº 44}</t>
  </si>
  <si>
    <t>ENFERMEDAD RENAL CRÓNICA ETAPA 4 Y 5 . {decreto nº 228}</t>
  </si>
  <si>
    <t>Fibrosis Quística . {decreto nº 44}</t>
  </si>
  <si>
    <t>Infarto Agudo del Miocardio Infarto Agudo del Miocardio {decreto nº 228}</t>
  </si>
  <si>
    <t>Enfermedad Pulmonar Obstructiva Crónica . {decreto nº 228}</t>
  </si>
  <si>
    <t>Leucemia Adulto Leucemia Crónica {decreto nº 44}</t>
  </si>
  <si>
    <t>Retinopatía del Prematuro . {decreto n° 1/2010}</t>
  </si>
  <si>
    <t>ENFERMEDAD RENAL CRÓNICA ETAPA 4 Y 5 . {decreto nº 170}</t>
  </si>
  <si>
    <t>Hipotiroidismo en Personas de 15 Años y Más . {decreto n° 4/2013}</t>
  </si>
  <si>
    <t>Trauma Ocular Grave . {decreto nº 44}</t>
  </si>
  <si>
    <t>Cáncer Cervicouterino Invasor {decreto nº 228}</t>
  </si>
  <si>
    <t>Tumores Primarios SNC . {decreto nº 44}</t>
  </si>
  <si>
    <t>Cáncer de Testículo en Adultos Derecha {decreto nº 228}</t>
  </si>
  <si>
    <t>Enfermedad de Parkinson . {decreto n° 1/2010}</t>
  </si>
  <si>
    <t>Diabetes Mellitus Tipo 1 Diabetes Mellitus I {decreto nº 228}</t>
  </si>
  <si>
    <t>Artritis Reumatoide . {decreto nº 44}</t>
  </si>
  <si>
    <t>Hernia Núcleo Pulposo Lumbar . {decreto nº 44}</t>
  </si>
  <si>
    <t>GES Retrasadas Región de Coquimbo</t>
  </si>
  <si>
    <t>Leucemia Adulto Leucemia Aguda {decreto nº 44}</t>
  </si>
  <si>
    <t>Artrosis de Cadera y/o Rodilla Leve o Moderada Artrosis de Rodilla Leve o Moderada {decreto nº 44}</t>
  </si>
  <si>
    <t>Infección Respiratoria Aguda . {decreto nº 228}</t>
  </si>
  <si>
    <t>Epilepsia No Refractaria . {decreto nº 228}</t>
  </si>
  <si>
    <t>Desprendimiento de Retina . {decreto nº 228}</t>
  </si>
  <si>
    <t>CORTE 08/05/2018</t>
  </si>
  <si>
    <t>CORTE 05/06/2018</t>
  </si>
  <si>
    <t>HOSPITALES</t>
  </si>
  <si>
    <t>COMUNAS APS</t>
  </si>
  <si>
    <t>Corte 30-05-2018 LE SIGTE</t>
  </si>
  <si>
    <t>Corte 30-05-201 Egresos SIGTE</t>
  </si>
  <si>
    <t>META MINSAL
25%
LE TOTAL 2017</t>
  </si>
  <si>
    <t>RIO HURTADO</t>
  </si>
  <si>
    <t>1.1</t>
  </si>
  <si>
    <t>1.2</t>
  </si>
  <si>
    <t>EGRESOS
COMGES 2018</t>
  </si>
  <si>
    <t>Esclerosis Múltiple Remitente Recurrente . {decreto n° 1/2010}</t>
  </si>
  <si>
    <t>Salud Oral . {decreto nº 228}</t>
  </si>
  <si>
    <t>Salud Oral Adulto . {decreto nº 44}</t>
  </si>
  <si>
    <t>Corte 14-06-2018 LE SIGTE</t>
  </si>
  <si>
    <t>Corte 14-06-2018 Egresos SIGTE</t>
  </si>
  <si>
    <t>Corte 17/07/2018</t>
  </si>
  <si>
    <t>CORTE 17/07/2018</t>
  </si>
  <si>
    <t>Prematurez Prevención parto prematuro {decreto nº 228}</t>
  </si>
  <si>
    <t>Politraumatizado Grave Politraumatismo con Lesión Medular {decreto nº 44}</t>
  </si>
  <si>
    <t>Traumatismo Craneoencefálico Moderado o Grave . {decreto nº 44}</t>
  </si>
  <si>
    <t>Corte 30-06-2018 LE SIGTE</t>
  </si>
  <si>
    <t>Corte 30-06-2018 Egresos SIGTE</t>
  </si>
  <si>
    <t>EGRESOS 2018</t>
  </si>
  <si>
    <t>% EGRESOS</t>
  </si>
  <si>
    <t>NO PLAN
(01-01-2018 AL 14-03-2018)</t>
  </si>
  <si>
    <t>TOTAL</t>
  </si>
  <si>
    <t>% CUMPLIMIENTO PLAN</t>
  </si>
  <si>
    <t>% DISMINUCION TOTAL</t>
  </si>
  <si>
    <t>Corte 17-07-2018 LE SIGTE</t>
  </si>
  <si>
    <t>Corte 17-07-2018 Egresos SIGTE</t>
  </si>
  <si>
    <t>META COMGES
3° CORTE
SEPTIEMBRE 2018
70%</t>
  </si>
  <si>
    <t>Corte 30-07-2018 LE SIGTE</t>
  </si>
  <si>
    <t>Corte 30-07-2018 Egresos SIGTE</t>
  </si>
  <si>
    <t>CONSIDERA EGRESOS DESDE 15 MARZO HASTA FECHA CORTE PARA COMPROMISO MINISTERIAL</t>
  </si>
  <si>
    <t>Lista de Espera CNE Establecimientos Mayor Complejidad</t>
  </si>
  <si>
    <t>Lista Espera CNE establecimiento de Mediana Complejidad</t>
  </si>
  <si>
    <t>Lista Espera CNE MUNICIPIOS</t>
  </si>
  <si>
    <t>LE CNE según nivel y Especialidad Destino</t>
  </si>
  <si>
    <t>Etiquetas de fila</t>
  </si>
  <si>
    <t>MAYOR COMPLEJIDAD</t>
  </si>
  <si>
    <t>Hospital San Juan de Dios (La Serena)</t>
  </si>
  <si>
    <t>Hospital Dr. Humberto Elorza Cortés (Illapel)</t>
  </si>
  <si>
    <t>Centro de Salud Familiar Dr. Sergio Aguilar Delgado</t>
  </si>
  <si>
    <t>Centro de Salud Familiar Santa Cecilia</t>
  </si>
  <si>
    <t>Centro de Salud Familiar Jorge Jordán Domic</t>
  </si>
  <si>
    <t>Centro de Salud Familiar San Juan</t>
  </si>
  <si>
    <t>Centro de Salud Familiar Tongoy</t>
  </si>
  <si>
    <t>Centro de Salud Familiar Marcos Macuada</t>
  </si>
  <si>
    <t>Centro de Salud Familiar Canela</t>
  </si>
  <si>
    <t>Centro de Salud Familiar Punitaqui</t>
  </si>
  <si>
    <t>Hospital de Salamanca</t>
  </si>
  <si>
    <t>Centro Comunitario de Salud Familiar San José de la Dehesa</t>
  </si>
  <si>
    <t>Centro de Salud Familiar La Higuera</t>
  </si>
  <si>
    <t>Centro de Salud Familiar El Palqui</t>
  </si>
  <si>
    <t>Centro de Salud Familiar Monte Patria</t>
  </si>
  <si>
    <t>Centro de Salud Familiar Cerrillos de Tamaya</t>
  </si>
  <si>
    <t>Hospital Dr. José Arraño (Andacollo)</t>
  </si>
  <si>
    <t>Corte 30-05-2018</t>
  </si>
  <si>
    <t>Hospital Dr. Antonio Tirado Lanas (Ovalle)</t>
  </si>
  <si>
    <t>CONSULTORIO</t>
  </si>
  <si>
    <t>MEDIANA COMPLEJIDAD</t>
  </si>
  <si>
    <t>Hospital San Pablo (Coquimbo)</t>
  </si>
  <si>
    <t>BAJA COMPLEJIDAD</t>
  </si>
  <si>
    <t xml:space="preserve">Lista espera Total IQ por Grupos </t>
  </si>
  <si>
    <t>Lista espera Total IQ por Establecimientos</t>
  </si>
  <si>
    <t>Grupo IQ</t>
  </si>
  <si>
    <t>Establecimiento Destino</t>
  </si>
  <si>
    <t>TRAUMATOLOGIA</t>
  </si>
  <si>
    <t>GASTROENTEROLOGIA</t>
  </si>
  <si>
    <t>CIRUGIA OTORRINOLARINGOLOGIA</t>
  </si>
  <si>
    <t>GINECOLOGIA Y OBSTETRICIA</t>
  </si>
  <si>
    <t>NEUROLOGIA Y NEUROCIRUGIA</t>
  </si>
  <si>
    <t>UROLOGIA Y NEFROLOGIA</t>
  </si>
  <si>
    <t>DERMATOLOGI Y TEGUMANTOS</t>
  </si>
  <si>
    <t>CIRUGIA OFTALMICA</t>
  </si>
  <si>
    <t>CIRUGIA CARDIOVASCULAR</t>
  </si>
  <si>
    <t>CIRUGIA PLASTICA Y REPARADORA</t>
  </si>
  <si>
    <t>CIRUGIA CABEZA Y CUELLO</t>
  </si>
  <si>
    <t>Corte 30-06-2018</t>
  </si>
  <si>
    <t>Corte 23-04-2018</t>
  </si>
  <si>
    <t>HOSPITAL DE ANDACOLLO</t>
  </si>
  <si>
    <t>Variacion Mensual 2018</t>
  </si>
  <si>
    <t>Corte 30-12-2017</t>
  </si>
  <si>
    <t>Lista de Espera Consulta Nueva de Especialidad Region Coquimbo</t>
  </si>
  <si>
    <t>Corte 30-07-2018</t>
  </si>
  <si>
    <t>Corte 30-08-2018</t>
  </si>
  <si>
    <t>Corte 30-09-2018</t>
  </si>
  <si>
    <t>Corte 30-10-2018</t>
  </si>
  <si>
    <t>Corte 30-11-2018</t>
  </si>
  <si>
    <t>Corte 30-12-2018</t>
  </si>
  <si>
    <t>Variacion Mensual EAR 2018</t>
  </si>
  <si>
    <t>Variacion Mensual Mediana Complejidad 2018</t>
  </si>
  <si>
    <t>Lista Espera CNE Hospitales Baja Complejidad</t>
  </si>
  <si>
    <t>|</t>
  </si>
  <si>
    <t>Hospitales Baja Complejidad</t>
  </si>
  <si>
    <t>Variacion Mensual Baja Complejidad</t>
  </si>
  <si>
    <t>Variacion Mensual Minicipios</t>
  </si>
  <si>
    <t>Corte 30-05- 2018</t>
  </si>
  <si>
    <t>Corte 31-12-2017</t>
  </si>
  <si>
    <t>Corte 30-07- 2018</t>
  </si>
  <si>
    <t>ENDODONCIA</t>
  </si>
  <si>
    <t>REHABILITACIÓN ORAL</t>
  </si>
  <si>
    <t>PERIODONCIA</t>
  </si>
  <si>
    <t>CIRUGÍA BUCAL</t>
  </si>
  <si>
    <t>ODONTOPEDIATRÍA</t>
  </si>
  <si>
    <t>TRASTORNOS TEMPOROMANDIBULARES Y DOLOR OROFACIAL</t>
  </si>
  <si>
    <t>CIRUGÍA Y TRAUMATOLOGÍA BUCO MAXILOFACIAL</t>
  </si>
  <si>
    <t>Operatoria</t>
  </si>
  <si>
    <t>ORTODONCIA Y ORTOPEDIA DENTO MÁXILO FACIAL</t>
  </si>
  <si>
    <t>Total SIN Ortodoncia Y Ortopedia</t>
  </si>
  <si>
    <r>
      <t xml:space="preserve">LE CN Odontologica según nivel y Especialidad Destino </t>
    </r>
    <r>
      <rPr>
        <b/>
        <sz val="14"/>
        <color rgb="FFFF0000"/>
        <rFont val="Calibri"/>
        <family val="2"/>
        <scheme val="minor"/>
      </rPr>
      <t>sin Ortodoncia</t>
    </r>
  </si>
  <si>
    <t>Corte 30-08-2018 LE SIGTE</t>
  </si>
  <si>
    <t>Corte 30-08-2018 Egresos SIGTE</t>
  </si>
  <si>
    <t>Centro Comunitario de Salud Familiar Lambert</t>
  </si>
  <si>
    <t>Centro Comunitario de Salud Familiar Villa el Indio</t>
  </si>
  <si>
    <t>Centro de Salud Familiar Cardenal Caro</t>
  </si>
  <si>
    <t>Centro de Salud Familiar Cardenal Raúl Silva Henríquez de La Serena</t>
  </si>
  <si>
    <t>Centro de Salud Familiar Chañaral Alto</t>
  </si>
  <si>
    <t>Centro de Salud Familiar Dr. Emilio Schaffhauser</t>
  </si>
  <si>
    <t>Centro de Salud Familiar Juan Pablo II</t>
  </si>
  <si>
    <t>Centro de Salud Familiar Las Compañías</t>
  </si>
  <si>
    <t>Centro de Salud Familiar Paihuano</t>
  </si>
  <si>
    <t>Centro de Salud Familiar Pedro Aguirre Cerda</t>
  </si>
  <si>
    <t>Centro de Salud Familiar Tierras Blancas</t>
  </si>
  <si>
    <t>Posta de Salud Rural Camisa</t>
  </si>
  <si>
    <t>Posta de Salud Rural Cuncumén(Salamanca)</t>
  </si>
  <si>
    <t>Posta de Salud Rural Pintacura Sur</t>
  </si>
  <si>
    <t>Posta de Salud Rural San Agustín (Salamanca)</t>
  </si>
  <si>
    <t>Posta de Salud Rural Tahuinco</t>
  </si>
  <si>
    <t>Hospital San Juan de Dios (Combarbalá)</t>
  </si>
  <si>
    <t>Hospital San Juan de Dios (Vicuña)</t>
  </si>
  <si>
    <t>Hospital San Pedro (Los Vilos)</t>
  </si>
  <si>
    <t>Centro de Salud Familiar Carén</t>
  </si>
  <si>
    <t>ANESTESIOLOGÍA</t>
  </si>
  <si>
    <t>CARDIOLOGÍA</t>
  </si>
  <si>
    <t>CARDIOLOGÍA PEDIÁTRICA</t>
  </si>
  <si>
    <t>CIRUGÍA DE CABEZA, CUELLO Y MAXILOFACIAL</t>
  </si>
  <si>
    <t>CIRUGÍA DE MAMA</t>
  </si>
  <si>
    <t>CIRUGÍA DE TÓRAX</t>
  </si>
  <si>
    <t>CIRUGÍA DIGESTIVA</t>
  </si>
  <si>
    <t>CIRUGÍA GENERAL</t>
  </si>
  <si>
    <t>CIRUGÍA PEDIÁTRICA</t>
  </si>
  <si>
    <t>CIRUGÍA PLÁSTICA Y REPARADORA</t>
  </si>
  <si>
    <t>CIRUGÍA VASCULAR PERIFÉRICA</t>
  </si>
  <si>
    <t>COLOPROCTOLOGÍA</t>
  </si>
  <si>
    <t>DERMATOLOGÍA</t>
  </si>
  <si>
    <t>DIABETOLOGÍA</t>
  </si>
  <si>
    <t>ENDOCRINOLOGÍA ADULTO</t>
  </si>
  <si>
    <t>ENDOCRINOLOGÍA PEDIÁTRICA</t>
  </si>
  <si>
    <t>ENF. TRASMISIÓN SEXUAL</t>
  </si>
  <si>
    <t>ENFERMEDADES RESPIRATORIAS DEL ADULTO (BRONCOPULMONAR)</t>
  </si>
  <si>
    <t>ENFERMEDADES RESPIRATORIAS PEDIÁTRICAS (BRONCOPULMONAR PEDIATRICO)</t>
  </si>
  <si>
    <t>GASTROENTEROLOGÍA ADULTO</t>
  </si>
  <si>
    <t>GASTROENTEROLOGÍA PEDIÁTRICA</t>
  </si>
  <si>
    <t>GINECOLOGÍA</t>
  </si>
  <si>
    <t>GINECOLOGÍA PEDIÁTRICA Y DE LA ADOLESCENCIA</t>
  </si>
  <si>
    <t>HEMATOLOGÍA</t>
  </si>
  <si>
    <t>HEMATO-ONCOLOGÍA PEDIÁTRICA</t>
  </si>
  <si>
    <t>INFECTOLOGÍA</t>
  </si>
  <si>
    <t>MEDICINA FÍSICA Y REHABILITACIÓN (FISIATRIA ADULTO)</t>
  </si>
  <si>
    <t>MEDICINA FISICA Y REHABILITACIÓN PEDIÁTRICA (FISIATRIA PEDIATRICA)</t>
  </si>
  <si>
    <t>MEDICINA INTERNA</t>
  </si>
  <si>
    <t>NEFROLOGÍA ADULTO</t>
  </si>
  <si>
    <t>NEFROLOGÍA PEDIÁTRICO</t>
  </si>
  <si>
    <t>NEUROCIRUGÍA</t>
  </si>
  <si>
    <t>NEUROLOGÍA ADULTO</t>
  </si>
  <si>
    <t>NEUROLOGÍA PEDIÁTRICA</t>
  </si>
  <si>
    <t>OBSTETRICIA</t>
  </si>
  <si>
    <t>OFTALMOLOGÍA</t>
  </si>
  <si>
    <t>ONCOLOGÍA MÉDICA</t>
  </si>
  <si>
    <t>OTORRINOLARINGOLOGÍA</t>
  </si>
  <si>
    <t>PEDIATRÍA</t>
  </si>
  <si>
    <t>PSIQUIATRÍA ADULTO</t>
  </si>
  <si>
    <t>PSIQUIATRÍA PEDIÁTRICA Y DE LA ADOLESCENCIA</t>
  </si>
  <si>
    <t>RADIOTERAPIA ONCOLÓGICA</t>
  </si>
  <si>
    <t>REUMATOLOGÍA</t>
  </si>
  <si>
    <t>REUMATOLOGÍA PEDIÁTRICA</t>
  </si>
  <si>
    <t>SALUD OCUPACIONAL</t>
  </si>
  <si>
    <t>TRAUMATOLOGÍA Y ORTOPEDIA</t>
  </si>
  <si>
    <t>TRAUMATOLOGÍA Y ORTOPEDIA PEDIÁTRICA</t>
  </si>
  <si>
    <t>UAPO Coquimbo</t>
  </si>
  <si>
    <t>UROLOGÍA</t>
  </si>
  <si>
    <t>UROLOGÍA PEDIÁTRICA</t>
  </si>
  <si>
    <t>UAPO J. Pablo II</t>
  </si>
  <si>
    <t>UAPO Ovalle</t>
  </si>
  <si>
    <t>Centro de Salud Familiar Sotaquí</t>
  </si>
  <si>
    <t>Posta de Salud Rural Matancilla</t>
  </si>
  <si>
    <t>Posta de Salud Rural Tunga Norte</t>
  </si>
  <si>
    <r>
      <t xml:space="preserve">LE CN Odontologica EAR </t>
    </r>
    <r>
      <rPr>
        <b/>
        <sz val="14"/>
        <color rgb="FFFF0000"/>
        <rFont val="Calibri"/>
        <family val="2"/>
        <scheme val="minor"/>
      </rPr>
      <t>sin ortodoncia</t>
    </r>
  </si>
  <si>
    <r>
      <t>LE CN Odontologica Mediana Complejidad</t>
    </r>
    <r>
      <rPr>
        <b/>
        <sz val="14"/>
        <color rgb="FFFF0000"/>
        <rFont val="Calibri"/>
        <family val="2"/>
        <scheme val="minor"/>
      </rPr>
      <t xml:space="preserve"> sin Ortodoncia</t>
    </r>
  </si>
  <si>
    <r>
      <t xml:space="preserve">LE CN Odontologica Baja Complejidad </t>
    </r>
    <r>
      <rPr>
        <b/>
        <sz val="14"/>
        <color rgb="FFFF0000"/>
        <rFont val="Calibri"/>
        <family val="2"/>
        <scheme val="minor"/>
      </rPr>
      <t>sin Ortodoncia</t>
    </r>
  </si>
  <si>
    <r>
      <t xml:space="preserve">LE CN Odontologica CONSULTORIOS </t>
    </r>
    <r>
      <rPr>
        <b/>
        <sz val="14"/>
        <color rgb="FFFF0000"/>
        <rFont val="Calibri"/>
        <family val="2"/>
        <scheme val="minor"/>
      </rPr>
      <t>sin Ortodoncia</t>
    </r>
  </si>
  <si>
    <t>HOSPITAL VICUÑA</t>
  </si>
  <si>
    <t>HOSPITLA LOS VILOS</t>
  </si>
  <si>
    <t>HOSPITAL COMBARBALÁ</t>
  </si>
  <si>
    <t>PLAN MINISTERIAL 
DISMINUCION DEL 25% LE IQ</t>
  </si>
  <si>
    <t>PLAN MINISTERIAL N°1
CONSIDERA EGRESOS DE IQ ENTRE 15-03-2018 AL 31-07-2018
CON FECHA ENTRADA ANTERIOR 
AL 01-01-2018</t>
  </si>
  <si>
    <t>PLAN MINISTERIAL N°2
CONSIDERA EGRESOS DE IQ ENTRE 01-08-2018 AL 31-12-2018
CON FECHA ENTRADA ANTERIOR 
AL 01-01-2017</t>
  </si>
  <si>
    <t>PLAN MINISTERIAL N°2
CONSIDERA EGRESOS DE IQ ENTRE 01-08-2018 AL 15-08-2018
CON FECHA ENTRADA AÑO 2017</t>
  </si>
  <si>
    <t>BRECHA A CUMPLIR</t>
  </si>
  <si>
    <t>COMGES 2018 8 CORTE 30 AGOSTO 2018)
CONSIDERA EGRESOS DESDE ENERO A FECHA DE CORTE</t>
  </si>
  <si>
    <t>ERROR SIGTE</t>
  </si>
  <si>
    <t>Síndrome de Dificultad Respiratoria . {decreto nº 228}</t>
  </si>
  <si>
    <t>CORTE 21/08/2018</t>
  </si>
  <si>
    <t xml:space="preserve">Problema de Salud </t>
  </si>
  <si>
    <t>Consultorio Emilio Schaffhauser</t>
  </si>
  <si>
    <t>Consultorio Monte Patria</t>
  </si>
  <si>
    <t>Consultorio Canela</t>
  </si>
  <si>
    <t>Posta de Salud Rural Cogotí 18</t>
  </si>
  <si>
    <t>Consultorio La Higuera</t>
  </si>
  <si>
    <t>Posta de Salud Rural Samo Alto</t>
  </si>
  <si>
    <t>Centro Comunitario de Salud Familiar Limarí</t>
  </si>
  <si>
    <t>Posta de Salud Rural Camarico (Ovalle)</t>
  </si>
  <si>
    <t>Posta de Salud Rural Tranquilla</t>
  </si>
  <si>
    <t>Posta de Salud Rural Cañas Uno</t>
  </si>
  <si>
    <t>Centro Comunitario de Salud Familiar Villa Alemania</t>
  </si>
  <si>
    <t>Centro de Salud Familiar Villa San Rafael de Rozas</t>
  </si>
  <si>
    <t>Posta de Salud Rural Peralillo Vicuña</t>
  </si>
  <si>
    <t>Posta de Salud Rural Serón</t>
  </si>
  <si>
    <t>Consultorio Paiguano</t>
  </si>
  <si>
    <t>Consultorio Pichasca</t>
  </si>
  <si>
    <t>Posta de Salud Rural Arboleda Grande</t>
  </si>
  <si>
    <t>Posta de Salud Rural Rivadavia</t>
  </si>
  <si>
    <t>Posta de Salud Rural San Marcos (Combarbalá)</t>
  </si>
  <si>
    <t>Posta de Salud Rural La Ligua</t>
  </si>
  <si>
    <t>Consultorio El Palqui</t>
  </si>
  <si>
    <t>Posta de Salud Rural Manquehua</t>
  </si>
  <si>
    <t>Posta de Salud Rural Pan de Azúcar</t>
  </si>
  <si>
    <t>Meta COMGES y Cumplimiento</t>
  </si>
  <si>
    <t>Meta COMGES y Cumplimiento Hospitales y Comunas</t>
  </si>
  <si>
    <t>GO Retrasadas Establecimiento Hospitales y Comunas</t>
  </si>
  <si>
    <t>Introduccion</t>
  </si>
  <si>
    <t>A continuacion, encontrará informacion mensual referente a las Listas de espera totales, y su cumplimiento de COMGES para el año solicitado.</t>
  </si>
  <si>
    <r>
      <t xml:space="preserve">Lista Espera </t>
    </r>
    <r>
      <rPr>
        <b/>
        <u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Consultas Nuevas de Especialidad, por Nivel y Establecimiento</t>
    </r>
  </si>
  <si>
    <r>
      <t xml:space="preserve">Lista Espera </t>
    </r>
    <r>
      <rPr>
        <b/>
        <u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por Nivel y Establecimiento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</si>
</sst>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indexed="8"/>
      <name val="Calibri"/>
      <family val="2"/>
    </font>
    <font>
      <sz val="10"/>
      <color indexed="8"/>
      <name val="Calibri"/>
      <family val="2"/>
    </font>
    <font>
      <b/>
      <sz val="8"/>
      <name val="Arial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color rgb="FFFFFFFF"/>
      <name val="Calibri"/>
      <family val="2"/>
    </font>
    <font>
      <b/>
      <sz val="11"/>
      <color rgb="FFFFFF00"/>
      <name val="Calibri"/>
      <family val="2"/>
    </font>
    <font>
      <b/>
      <sz val="11"/>
      <color theme="0"/>
      <name val="Calibri"/>
      <family val="2"/>
    </font>
    <font>
      <sz val="10"/>
      <name val="Calibri"/>
      <family val="2"/>
    </font>
    <font>
      <sz val="11"/>
      <color indexed="8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</font>
    <font>
      <b/>
      <sz val="10"/>
      <color rgb="FFFFFFFF"/>
      <name val="Calibri"/>
      <family val="2"/>
    </font>
    <font>
      <sz val="10"/>
      <color indexed="8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i/>
      <sz val="12"/>
      <name val="Calibri"/>
      <family val="2"/>
    </font>
    <font>
      <b/>
      <sz val="10"/>
      <color theme="0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16365C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theme="4" tint="0.79998168889431442"/>
      </patternFill>
    </fill>
    <fill>
      <patternFill patternType="solid">
        <fgColor theme="3" tint="0.39997558519241921"/>
        <bgColor theme="0" tint="-0.14999847407452621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92D050"/>
        <bgColor theme="4" tint="0.79998168889431442"/>
      </patternFill>
    </fill>
    <fill>
      <patternFill patternType="solid">
        <fgColor theme="0" tint="-0.34998626667073579"/>
        <bgColor theme="4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2" tint="-0.249977111117893"/>
        <bgColor theme="4" tint="0.79998168889431442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1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double">
        <color indexed="64"/>
      </left>
      <right style="thin">
        <color indexed="64"/>
      </right>
      <top style="double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double">
        <color indexed="64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hair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/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</borders>
  <cellStyleXfs count="45">
    <xf numFmtId="0" fontId="0" fillId="0" borderId="0"/>
    <xf numFmtId="9" fontId="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43" applyNumberFormat="0" applyFill="0" applyAlignment="0" applyProtection="0"/>
    <xf numFmtId="0" fontId="26" fillId="0" borderId="44" applyNumberFormat="0" applyFill="0" applyAlignment="0" applyProtection="0"/>
    <xf numFmtId="0" fontId="27" fillId="0" borderId="45" applyNumberFormat="0" applyFill="0" applyAlignment="0" applyProtection="0"/>
    <xf numFmtId="0" fontId="27" fillId="0" borderId="0" applyNumberFormat="0" applyFill="0" applyBorder="0" applyAlignment="0" applyProtection="0"/>
    <xf numFmtId="0" fontId="28" fillId="16" borderId="0" applyNumberFormat="0" applyBorder="0" applyAlignment="0" applyProtection="0"/>
    <xf numFmtId="0" fontId="29" fillId="17" borderId="0" applyNumberFormat="0" applyBorder="0" applyAlignment="0" applyProtection="0"/>
    <xf numFmtId="0" fontId="30" fillId="19" borderId="46" applyNumberFormat="0" applyAlignment="0" applyProtection="0"/>
    <xf numFmtId="0" fontId="31" fillId="20" borderId="47" applyNumberFormat="0" applyAlignment="0" applyProtection="0"/>
    <xf numFmtId="0" fontId="32" fillId="20" borderId="46" applyNumberFormat="0" applyAlignment="0" applyProtection="0"/>
    <xf numFmtId="0" fontId="33" fillId="0" borderId="48" applyNumberFormat="0" applyFill="0" applyAlignment="0" applyProtection="0"/>
    <xf numFmtId="0" fontId="21" fillId="21" borderId="49" applyNumberFormat="0" applyAlignment="0" applyProtection="0"/>
    <xf numFmtId="0" fontId="2" fillId="0" borderId="0" applyNumberFormat="0" applyFill="0" applyBorder="0" applyAlignment="0" applyProtection="0"/>
    <xf numFmtId="0" fontId="1" fillId="22" borderId="50" applyNumberFormat="0" applyFont="0" applyAlignment="0" applyProtection="0"/>
    <xf numFmtId="0" fontId="34" fillId="0" borderId="0" applyNumberFormat="0" applyFill="0" applyBorder="0" applyAlignment="0" applyProtection="0"/>
    <xf numFmtId="0" fontId="3" fillId="0" borderId="51" applyNumberFormat="0" applyFill="0" applyAlignment="0" applyProtection="0"/>
    <xf numFmtId="0" fontId="35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5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5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5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5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5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36" fillId="18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35" fillId="34" borderId="0" applyNumberFormat="0" applyBorder="0" applyAlignment="0" applyProtection="0"/>
    <xf numFmtId="0" fontId="35" fillId="38" borderId="0" applyNumberFormat="0" applyBorder="0" applyAlignment="0" applyProtection="0"/>
    <xf numFmtId="0" fontId="35" fillId="42" borderId="0" applyNumberFormat="0" applyBorder="0" applyAlignment="0" applyProtection="0"/>
    <xf numFmtId="0" fontId="35" fillId="46" borderId="0" applyNumberFormat="0" applyBorder="0" applyAlignment="0" applyProtection="0"/>
    <xf numFmtId="0" fontId="43" fillId="0" borderId="0"/>
    <xf numFmtId="9" fontId="43" fillId="0" borderId="0" applyFont="0" applyFill="0" applyBorder="0" applyAlignment="0" applyProtection="0"/>
  </cellStyleXfs>
  <cellXfs count="703">
    <xf numFmtId="0" fontId="0" fillId="0" borderId="0" xfId="0"/>
    <xf numFmtId="3" fontId="0" fillId="0" borderId="0" xfId="0" applyNumberFormat="1"/>
    <xf numFmtId="3" fontId="9" fillId="3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0" fontId="3" fillId="0" borderId="7" xfId="0" applyFont="1" applyFill="1" applyBorder="1"/>
    <xf numFmtId="0" fontId="0" fillId="0" borderId="0" xfId="0" applyFill="1" applyBorder="1"/>
    <xf numFmtId="0" fontId="0" fillId="0" borderId="7" xfId="0" applyFill="1" applyBorder="1"/>
    <xf numFmtId="0" fontId="0" fillId="0" borderId="0" xfId="0" applyFont="1" applyFill="1" applyBorder="1"/>
    <xf numFmtId="0" fontId="6" fillId="0" borderId="7" xfId="0" applyFont="1" applyFill="1" applyBorder="1"/>
    <xf numFmtId="0" fontId="3" fillId="0" borderId="0" xfId="0" applyFont="1" applyFill="1" applyBorder="1"/>
    <xf numFmtId="0" fontId="7" fillId="0" borderId="0" xfId="0" applyFont="1"/>
    <xf numFmtId="0" fontId="6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Font="1"/>
    <xf numFmtId="0" fontId="0" fillId="0" borderId="1" xfId="0" applyBorder="1" applyAlignment="1">
      <alignment horizontal="center"/>
    </xf>
    <xf numFmtId="0" fontId="3" fillId="0" borderId="0" xfId="0" applyFont="1"/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6" fillId="0" borderId="0" xfId="0" applyFont="1"/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/>
    </xf>
    <xf numFmtId="3" fontId="8" fillId="3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21" fillId="13" borderId="1" xfId="0" applyFont="1" applyFill="1" applyBorder="1" applyAlignment="1">
      <alignment horizontal="center" vertical="center"/>
    </xf>
    <xf numFmtId="0" fontId="21" fillId="14" borderId="1" xfId="0" applyFont="1" applyFill="1" applyBorder="1" applyAlignment="1">
      <alignment horizontal="center" vertical="center" wrapText="1"/>
    </xf>
    <xf numFmtId="0" fontId="21" fillId="1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left"/>
    </xf>
    <xf numFmtId="0" fontId="22" fillId="5" borderId="1" xfId="0" applyNumberFormat="1" applyFont="1" applyFill="1" applyBorder="1" applyAlignment="1">
      <alignment horizontal="center"/>
    </xf>
    <xf numFmtId="10" fontId="22" fillId="1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/>
    <xf numFmtId="0" fontId="6" fillId="3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0" fillId="0" borderId="0" xfId="0"/>
    <xf numFmtId="0" fontId="37" fillId="0" borderId="0" xfId="0" applyFont="1" applyAlignment="1">
      <alignment wrapText="1"/>
    </xf>
    <xf numFmtId="0" fontId="10" fillId="3" borderId="52" xfId="0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/>
    </xf>
    <xf numFmtId="3" fontId="5" fillId="3" borderId="5" xfId="0" applyNumberFormat="1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/>
    </xf>
    <xf numFmtId="3" fontId="0" fillId="4" borderId="26" xfId="0" applyNumberFormat="1" applyFill="1" applyBorder="1" applyAlignment="1">
      <alignment horizontal="center" vertical="center"/>
    </xf>
    <xf numFmtId="0" fontId="0" fillId="4" borderId="26" xfId="0" applyNumberFormat="1" applyFill="1" applyBorder="1" applyAlignment="1">
      <alignment horizontal="center" vertical="center"/>
    </xf>
    <xf numFmtId="3" fontId="0" fillId="4" borderId="12" xfId="0" applyNumberForma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7" fillId="4" borderId="12" xfId="0" applyNumberFormat="1" applyFont="1" applyFill="1" applyBorder="1" applyAlignment="1">
      <alignment horizontal="center"/>
    </xf>
    <xf numFmtId="3" fontId="0" fillId="0" borderId="27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7" fillId="0" borderId="27" xfId="0" applyNumberFormat="1" applyFont="1" applyBorder="1" applyAlignment="1">
      <alignment horizontal="center"/>
    </xf>
    <xf numFmtId="0" fontId="10" fillId="4" borderId="54" xfId="0" applyFont="1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/>
    </xf>
    <xf numFmtId="3" fontId="0" fillId="4" borderId="59" xfId="0" applyNumberFormat="1" applyFill="1" applyBorder="1" applyAlignment="1">
      <alignment horizontal="center" vertical="center"/>
    </xf>
    <xf numFmtId="3" fontId="0" fillId="4" borderId="11" xfId="0" applyNumberFormat="1" applyFill="1" applyBorder="1" applyAlignment="1">
      <alignment horizontal="center" vertical="center"/>
    </xf>
    <xf numFmtId="0" fontId="7" fillId="4" borderId="13" xfId="0" applyNumberFormat="1" applyFont="1" applyFill="1" applyBorder="1" applyAlignment="1">
      <alignment horizontal="center"/>
    </xf>
    <xf numFmtId="3" fontId="0" fillId="0" borderId="60" xfId="0" applyNumberFormat="1" applyBorder="1" applyAlignment="1">
      <alignment horizontal="center" vertical="center"/>
    </xf>
    <xf numFmtId="0" fontId="7" fillId="0" borderId="61" xfId="0" applyNumberFormat="1" applyFont="1" applyBorder="1" applyAlignment="1">
      <alignment horizontal="center"/>
    </xf>
    <xf numFmtId="3" fontId="3" fillId="3" borderId="62" xfId="0" applyNumberFormat="1" applyFont="1" applyFill="1" applyBorder="1" applyAlignment="1">
      <alignment horizontal="center" vertical="center"/>
    </xf>
    <xf numFmtId="3" fontId="5" fillId="3" borderId="63" xfId="0" applyNumberFormat="1" applyFont="1" applyFill="1" applyBorder="1" applyAlignment="1">
      <alignment horizontal="center" vertical="center"/>
    </xf>
    <xf numFmtId="3" fontId="9" fillId="3" borderId="29" xfId="0" applyNumberFormat="1" applyFont="1" applyFill="1" applyBorder="1" applyAlignment="1">
      <alignment horizontal="center" vertical="center"/>
    </xf>
    <xf numFmtId="3" fontId="0" fillId="0" borderId="55" xfId="0" applyNumberFormat="1" applyBorder="1" applyAlignment="1">
      <alignment horizontal="center" vertical="center"/>
    </xf>
    <xf numFmtId="3" fontId="3" fillId="3" borderId="52" xfId="0" applyNumberFormat="1" applyFont="1" applyFill="1" applyBorder="1" applyAlignment="1">
      <alignment horizontal="center" vertical="center"/>
    </xf>
    <xf numFmtId="3" fontId="9" fillId="3" borderId="4" xfId="0" applyNumberFormat="1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 wrapText="1"/>
    </xf>
    <xf numFmtId="3" fontId="0" fillId="4" borderId="65" xfId="0" applyNumberFormat="1" applyFill="1" applyBorder="1" applyAlignment="1">
      <alignment horizontal="center" vertical="center"/>
    </xf>
    <xf numFmtId="3" fontId="0" fillId="4" borderId="33" xfId="0" applyNumberFormat="1" applyFill="1" applyBorder="1" applyAlignment="1">
      <alignment horizontal="center" vertical="center"/>
    </xf>
    <xf numFmtId="3" fontId="0" fillId="0" borderId="66" xfId="0" applyNumberFormat="1" applyBorder="1" applyAlignment="1">
      <alignment horizontal="center" vertical="center"/>
    </xf>
    <xf numFmtId="3" fontId="3" fillId="3" borderId="67" xfId="0" applyNumberFormat="1" applyFont="1" applyFill="1" applyBorder="1" applyAlignment="1">
      <alignment horizontal="center" vertical="center"/>
    </xf>
    <xf numFmtId="3" fontId="9" fillId="3" borderId="68" xfId="0" applyNumberFormat="1" applyFont="1" applyFill="1" applyBorder="1" applyAlignment="1">
      <alignment horizontal="center" vertical="center"/>
    </xf>
    <xf numFmtId="0" fontId="11" fillId="0" borderId="53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7" fillId="4" borderId="9" xfId="0" applyNumberFormat="1" applyFont="1" applyFill="1" applyBorder="1" applyAlignment="1">
      <alignment horizontal="center"/>
    </xf>
    <xf numFmtId="0" fontId="7" fillId="0" borderId="12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7" fillId="0" borderId="15" xfId="0" applyNumberFormat="1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1" fillId="4" borderId="21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7" fillId="4" borderId="11" xfId="0" applyNumberFormat="1" applyFont="1" applyFill="1" applyBorder="1" applyAlignment="1">
      <alignment horizontal="center"/>
    </xf>
    <xf numFmtId="0" fontId="7" fillId="0" borderId="11" xfId="0" applyNumberFormat="1" applyFont="1" applyFill="1" applyBorder="1" applyAlignment="1">
      <alignment horizontal="center"/>
    </xf>
    <xf numFmtId="0" fontId="7" fillId="0" borderId="13" xfId="0" applyNumberFormat="1" applyFont="1" applyFill="1" applyBorder="1" applyAlignment="1">
      <alignment horizontal="center"/>
    </xf>
    <xf numFmtId="0" fontId="7" fillId="0" borderId="14" xfId="0" applyNumberFormat="1" applyFont="1" applyFill="1" applyBorder="1" applyAlignment="1">
      <alignment horizontal="center"/>
    </xf>
    <xf numFmtId="0" fontId="7" fillId="0" borderId="16" xfId="0" applyNumberFormat="1" applyFont="1" applyFill="1" applyBorder="1" applyAlignment="1">
      <alignment horizontal="center"/>
    </xf>
    <xf numFmtId="0" fontId="11" fillId="8" borderId="56" xfId="0" applyFont="1" applyFill="1" applyBorder="1" applyAlignment="1">
      <alignment horizontal="center" vertical="center" wrapText="1"/>
    </xf>
    <xf numFmtId="3" fontId="5" fillId="8" borderId="69" xfId="0" applyNumberFormat="1" applyFont="1" applyFill="1" applyBorder="1" applyAlignment="1">
      <alignment horizontal="center" vertical="center"/>
    </xf>
    <xf numFmtId="3" fontId="5" fillId="8" borderId="71" xfId="0" applyNumberFormat="1" applyFont="1" applyFill="1" applyBorder="1" applyAlignment="1">
      <alignment horizontal="center" vertical="center"/>
    </xf>
    <xf numFmtId="3" fontId="5" fillId="8" borderId="70" xfId="0" applyNumberFormat="1" applyFont="1" applyFill="1" applyBorder="1" applyAlignment="1">
      <alignment horizontal="center" vertical="center"/>
    </xf>
    <xf numFmtId="0" fontId="7" fillId="4" borderId="8" xfId="0" applyNumberFormat="1" applyFont="1" applyFill="1" applyBorder="1" applyAlignment="1">
      <alignment horizontal="center"/>
    </xf>
    <xf numFmtId="0" fontId="7" fillId="4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11" xfId="0" applyBorder="1"/>
    <xf numFmtId="0" fontId="21" fillId="13" borderId="8" xfId="0" applyFont="1" applyFill="1" applyBorder="1" applyAlignment="1">
      <alignment horizontal="center" vertical="center"/>
    </xf>
    <xf numFmtId="0" fontId="21" fillId="14" borderId="9" xfId="0" applyFont="1" applyFill="1" applyBorder="1" applyAlignment="1">
      <alignment horizontal="center" vertical="center" wrapText="1"/>
    </xf>
    <xf numFmtId="0" fontId="21" fillId="15" borderId="10" xfId="0" applyFont="1" applyFill="1" applyBorder="1" applyAlignment="1">
      <alignment horizontal="center" vertical="center"/>
    </xf>
    <xf numFmtId="0" fontId="22" fillId="5" borderId="11" xfId="0" applyFont="1" applyFill="1" applyBorder="1" applyAlignment="1">
      <alignment horizontal="left"/>
    </xf>
    <xf numFmtId="0" fontId="22" fillId="5" borderId="12" xfId="0" applyNumberFormat="1" applyFont="1" applyFill="1" applyBorder="1" applyAlignment="1">
      <alignment horizontal="center"/>
    </xf>
    <xf numFmtId="10" fontId="22" fillId="10" borderId="13" xfId="0" applyNumberFormat="1" applyFont="1" applyFill="1" applyBorder="1" applyAlignment="1">
      <alignment horizontal="center"/>
    </xf>
    <xf numFmtId="0" fontId="0" fillId="0" borderId="11" xfId="0" applyFill="1" applyBorder="1"/>
    <xf numFmtId="0" fontId="0" fillId="0" borderId="12" xfId="0" applyFill="1" applyBorder="1" applyAlignment="1">
      <alignment horizontal="center"/>
    </xf>
    <xf numFmtId="10" fontId="22" fillId="10" borderId="16" xfId="0" applyNumberFormat="1" applyFont="1" applyFill="1" applyBorder="1" applyAlignment="1">
      <alignment horizontal="center"/>
    </xf>
    <xf numFmtId="0" fontId="44" fillId="0" borderId="11" xfId="0" applyFont="1" applyFill="1" applyBorder="1" applyAlignment="1">
      <alignment horizontal="left"/>
    </xf>
    <xf numFmtId="0" fontId="2" fillId="0" borderId="12" xfId="0" applyNumberFormat="1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13" fillId="47" borderId="8" xfId="0" applyFont="1" applyFill="1" applyBorder="1" applyAlignment="1">
      <alignment horizontal="left" vertical="center" wrapText="1"/>
    </xf>
    <xf numFmtId="0" fontId="0" fillId="47" borderId="9" xfId="0" applyFont="1" applyFill="1" applyBorder="1" applyAlignment="1">
      <alignment horizontal="center"/>
    </xf>
    <xf numFmtId="3" fontId="0" fillId="47" borderId="9" xfId="0" applyNumberFormat="1" applyFont="1" applyFill="1" applyBorder="1" applyAlignment="1">
      <alignment horizontal="center"/>
    </xf>
    <xf numFmtId="3" fontId="0" fillId="47" borderId="37" xfId="0" applyNumberFormat="1" applyFont="1" applyFill="1" applyBorder="1" applyAlignment="1">
      <alignment horizontal="center"/>
    </xf>
    <xf numFmtId="0" fontId="0" fillId="47" borderId="32" xfId="0" applyFont="1" applyFill="1" applyBorder="1" applyAlignment="1">
      <alignment horizontal="center"/>
    </xf>
    <xf numFmtId="0" fontId="13" fillId="47" borderId="14" xfId="0" applyFont="1" applyFill="1" applyBorder="1" applyAlignment="1">
      <alignment horizontal="left" vertical="center" wrapText="1"/>
    </xf>
    <xf numFmtId="0" fontId="0" fillId="47" borderId="15" xfId="0" applyFont="1" applyFill="1" applyBorder="1" applyAlignment="1">
      <alignment horizontal="center"/>
    </xf>
    <xf numFmtId="3" fontId="0" fillId="47" borderId="15" xfId="0" applyNumberFormat="1" applyFont="1" applyFill="1" applyBorder="1" applyAlignment="1">
      <alignment horizontal="center"/>
    </xf>
    <xf numFmtId="3" fontId="0" fillId="47" borderId="39" xfId="0" applyNumberFormat="1" applyFont="1" applyFill="1" applyBorder="1" applyAlignment="1">
      <alignment horizontal="center"/>
    </xf>
    <xf numFmtId="0" fontId="0" fillId="47" borderId="34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 vertical="center"/>
    </xf>
    <xf numFmtId="0" fontId="45" fillId="5" borderId="1" xfId="0" applyFont="1" applyFill="1" applyBorder="1" applyAlignment="1">
      <alignment horizontal="left"/>
    </xf>
    <xf numFmtId="0" fontId="46" fillId="48" borderId="1" xfId="0" applyFont="1" applyFill="1" applyBorder="1" applyAlignment="1">
      <alignment horizontal="left"/>
    </xf>
    <xf numFmtId="0" fontId="45" fillId="48" borderId="1" xfId="0" applyNumberFormat="1" applyFont="1" applyFill="1" applyBorder="1" applyAlignment="1">
      <alignment horizontal="center"/>
    </xf>
    <xf numFmtId="10" fontId="22" fillId="10" borderId="4" xfId="0" applyNumberFormat="1" applyFont="1" applyFill="1" applyBorder="1" applyAlignment="1">
      <alignment horizontal="center"/>
    </xf>
    <xf numFmtId="0" fontId="0" fillId="47" borderId="1" xfId="0" applyFill="1" applyBorder="1"/>
    <xf numFmtId="0" fontId="0" fillId="47" borderId="1" xfId="0" applyFill="1" applyBorder="1" applyAlignment="1">
      <alignment horizontal="center"/>
    </xf>
    <xf numFmtId="0" fontId="7" fillId="4" borderId="37" xfId="0" applyNumberFormat="1" applyFont="1" applyFill="1" applyBorder="1" applyAlignment="1">
      <alignment horizontal="center"/>
    </xf>
    <xf numFmtId="0" fontId="7" fillId="4" borderId="38" xfId="0" applyNumberFormat="1" applyFont="1" applyFill="1" applyBorder="1" applyAlignment="1">
      <alignment horizontal="center"/>
    </xf>
    <xf numFmtId="0" fontId="7" fillId="0" borderId="38" xfId="0" applyNumberFormat="1" applyFont="1" applyFill="1" applyBorder="1" applyAlignment="1">
      <alignment horizontal="center"/>
    </xf>
    <xf numFmtId="0" fontId="7" fillId="0" borderId="39" xfId="0" applyNumberFormat="1" applyFont="1" applyFill="1" applyBorder="1" applyAlignment="1">
      <alignment horizontal="center"/>
    </xf>
    <xf numFmtId="0" fontId="48" fillId="0" borderId="0" xfId="0" applyFont="1" applyFill="1" applyBorder="1" applyAlignment="1" applyProtection="1">
      <alignment vertical="center" wrapText="1"/>
    </xf>
    <xf numFmtId="0" fontId="49" fillId="0" borderId="0" xfId="0" applyFont="1" applyFill="1" applyBorder="1" applyAlignment="1" applyProtection="1">
      <alignment vertical="center" wrapText="1"/>
    </xf>
    <xf numFmtId="0" fontId="50" fillId="0" borderId="0" xfId="0" applyFont="1" applyProtection="1"/>
    <xf numFmtId="0" fontId="50" fillId="0" borderId="0" xfId="0" applyFont="1" applyFill="1" applyBorder="1" applyProtection="1"/>
    <xf numFmtId="0" fontId="39" fillId="49" borderId="1" xfId="0" applyFont="1" applyFill="1" applyBorder="1" applyAlignment="1" applyProtection="1">
      <alignment horizontal="center" vertical="center" wrapText="1"/>
    </xf>
    <xf numFmtId="0" fontId="40" fillId="49" borderId="1" xfId="0" applyFont="1" applyFill="1" applyBorder="1" applyAlignment="1" applyProtection="1">
      <alignment horizontal="center" vertical="center" wrapText="1"/>
    </xf>
    <xf numFmtId="0" fontId="41" fillId="49" borderId="1" xfId="0" applyFont="1" applyFill="1" applyBorder="1" applyAlignment="1" applyProtection="1">
      <alignment horizontal="center" vertical="center" wrapText="1"/>
    </xf>
    <xf numFmtId="0" fontId="42" fillId="2" borderId="1" xfId="0" applyFont="1" applyFill="1" applyBorder="1" applyAlignment="1" applyProtection="1">
      <alignment horizontal="center" vertical="center" wrapText="1"/>
    </xf>
    <xf numFmtId="3" fontId="51" fillId="2" borderId="1" xfId="0" applyNumberFormat="1" applyFont="1" applyFill="1" applyBorder="1" applyAlignment="1" applyProtection="1">
      <alignment horizontal="center" vertical="center"/>
    </xf>
    <xf numFmtId="3" fontId="8" fillId="2" borderId="1" xfId="0" applyNumberFormat="1" applyFont="1" applyFill="1" applyBorder="1" applyAlignment="1" applyProtection="1">
      <alignment horizontal="center" vertical="center"/>
    </xf>
    <xf numFmtId="3" fontId="51" fillId="0" borderId="0" xfId="0" applyNumberFormat="1" applyFont="1" applyFill="1" applyBorder="1" applyAlignment="1" applyProtection="1">
      <alignment horizontal="center" vertical="center"/>
    </xf>
    <xf numFmtId="0" fontId="42" fillId="0" borderId="1" xfId="0" applyFont="1" applyFill="1" applyBorder="1" applyAlignment="1" applyProtection="1">
      <alignment horizontal="center" vertical="center" wrapText="1"/>
    </xf>
    <xf numFmtId="3" fontId="51" fillId="0" borderId="1" xfId="0" applyNumberFormat="1" applyFont="1" applyFill="1" applyBorder="1" applyAlignment="1" applyProtection="1">
      <alignment horizontal="center" vertical="center"/>
    </xf>
    <xf numFmtId="3" fontId="52" fillId="0" borderId="1" xfId="0" applyNumberFormat="1" applyFont="1" applyFill="1" applyBorder="1" applyAlignment="1" applyProtection="1">
      <alignment horizontal="center" vertical="center"/>
    </xf>
    <xf numFmtId="3" fontId="52" fillId="0" borderId="0" xfId="0" applyNumberFormat="1" applyFont="1" applyFill="1" applyBorder="1" applyAlignment="1" applyProtection="1">
      <alignment horizontal="center" vertical="center"/>
    </xf>
    <xf numFmtId="0" fontId="53" fillId="0" borderId="1" xfId="0" applyFont="1" applyFill="1" applyBorder="1" applyAlignment="1" applyProtection="1">
      <alignment horizontal="center" vertical="center" wrapText="1"/>
    </xf>
    <xf numFmtId="0" fontId="49" fillId="6" borderId="1" xfId="0" applyFont="1" applyFill="1" applyBorder="1" applyAlignment="1" applyProtection="1">
      <alignment horizontal="center" vertical="center" wrapText="1"/>
    </xf>
    <xf numFmtId="0" fontId="54" fillId="6" borderId="1" xfId="0" applyFont="1" applyFill="1" applyBorder="1" applyAlignment="1" applyProtection="1">
      <alignment horizontal="center" vertical="center" wrapText="1"/>
    </xf>
    <xf numFmtId="0" fontId="42" fillId="2" borderId="1" xfId="0" applyFont="1" applyFill="1" applyBorder="1" applyAlignment="1" applyProtection="1">
      <alignment vertical="center" wrapText="1"/>
    </xf>
    <xf numFmtId="3" fontId="51" fillId="2" borderId="1" xfId="0" applyNumberFormat="1" applyFont="1" applyFill="1" applyBorder="1" applyAlignment="1" applyProtection="1">
      <alignment horizontal="center"/>
    </xf>
    <xf numFmtId="3" fontId="8" fillId="2" borderId="1" xfId="0" applyNumberFormat="1" applyFont="1" applyFill="1" applyBorder="1" applyAlignment="1" applyProtection="1">
      <alignment horizontal="center"/>
    </xf>
    <xf numFmtId="9" fontId="8" fillId="2" borderId="1" xfId="44" applyFont="1" applyFill="1" applyBorder="1" applyAlignment="1" applyProtection="1">
      <alignment horizontal="center"/>
    </xf>
    <xf numFmtId="3" fontId="51" fillId="2" borderId="1" xfId="44" applyNumberFormat="1" applyFont="1" applyFill="1" applyBorder="1" applyAlignment="1" applyProtection="1">
      <alignment horizontal="center"/>
    </xf>
    <xf numFmtId="0" fontId="42" fillId="0" borderId="1" xfId="0" applyFont="1" applyFill="1" applyBorder="1" applyAlignment="1" applyProtection="1">
      <alignment vertical="center" wrapText="1"/>
    </xf>
    <xf numFmtId="3" fontId="51" fillId="3" borderId="1" xfId="0" applyNumberFormat="1" applyFont="1" applyFill="1" applyBorder="1" applyAlignment="1" applyProtection="1">
      <alignment horizontal="center" vertical="center"/>
    </xf>
    <xf numFmtId="9" fontId="52" fillId="0" borderId="1" xfId="44" applyFont="1" applyFill="1" applyBorder="1" applyAlignment="1" applyProtection="1">
      <alignment horizontal="center" vertical="center"/>
    </xf>
    <xf numFmtId="3" fontId="51" fillId="0" borderId="1" xfId="44" applyNumberFormat="1" applyFont="1" applyFill="1" applyBorder="1" applyAlignment="1" applyProtection="1">
      <alignment horizontal="center"/>
    </xf>
    <xf numFmtId="9" fontId="47" fillId="0" borderId="0" xfId="1" applyFont="1" applyFill="1" applyAlignment="1">
      <alignment horizontal="center"/>
    </xf>
    <xf numFmtId="0" fontId="47" fillId="0" borderId="0" xfId="0" applyFont="1" applyFill="1" applyAlignment="1">
      <alignment horizontal="center"/>
    </xf>
    <xf numFmtId="164" fontId="1" fillId="0" borderId="0" xfId="1" applyNumberFormat="1" applyFon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77" xfId="0" applyBorder="1"/>
    <xf numFmtId="0" fontId="7" fillId="0" borderId="0" xfId="0" applyFont="1" applyBorder="1"/>
    <xf numFmtId="0" fontId="7" fillId="0" borderId="77" xfId="0" applyFont="1" applyBorder="1"/>
    <xf numFmtId="0" fontId="0" fillId="0" borderId="0" xfId="0" applyFont="1" applyBorder="1"/>
    <xf numFmtId="9" fontId="52" fillId="50" borderId="1" xfId="44" applyFont="1" applyFill="1" applyBorder="1" applyAlignment="1" applyProtection="1">
      <alignment horizontal="center" vertical="center"/>
    </xf>
    <xf numFmtId="0" fontId="56" fillId="0" borderId="0" xfId="0" applyFont="1"/>
    <xf numFmtId="0" fontId="57" fillId="0" borderId="0" xfId="0" applyFont="1"/>
    <xf numFmtId="0" fontId="3" fillId="51" borderId="78" xfId="0" applyFont="1" applyFill="1" applyBorder="1"/>
    <xf numFmtId="0" fontId="3" fillId="51" borderId="79" xfId="0" applyFont="1" applyFill="1" applyBorder="1"/>
    <xf numFmtId="0" fontId="3" fillId="51" borderId="80" xfId="0" applyFont="1" applyFill="1" applyBorder="1" applyAlignment="1">
      <alignment horizontal="center" vertical="center" wrapText="1"/>
    </xf>
    <xf numFmtId="0" fontId="3" fillId="5" borderId="18" xfId="0" applyFont="1" applyFill="1" applyBorder="1"/>
    <xf numFmtId="0" fontId="3" fillId="5" borderId="19" xfId="0" applyFont="1" applyFill="1" applyBorder="1"/>
    <xf numFmtId="0" fontId="45" fillId="11" borderId="78" xfId="0" applyFont="1" applyFill="1" applyBorder="1" applyAlignment="1">
      <alignment horizontal="left"/>
    </xf>
    <xf numFmtId="0" fontId="0" fillId="0" borderId="8" xfId="0" applyBorder="1" applyAlignment="1">
      <alignment horizontal="left" indent="1"/>
    </xf>
    <xf numFmtId="0" fontId="0" fillId="0" borderId="11" xfId="0" applyBorder="1" applyAlignment="1">
      <alignment horizontal="left" indent="1"/>
    </xf>
    <xf numFmtId="0" fontId="0" fillId="0" borderId="12" xfId="0" applyNumberFormat="1" applyBorder="1"/>
    <xf numFmtId="0" fontId="0" fillId="0" borderId="13" xfId="0" applyNumberFormat="1" applyBorder="1"/>
    <xf numFmtId="0" fontId="0" fillId="0" borderId="14" xfId="0" applyBorder="1" applyAlignment="1">
      <alignment horizontal="left" indent="1"/>
    </xf>
    <xf numFmtId="0" fontId="3" fillId="12" borderId="78" xfId="0" applyFont="1" applyFill="1" applyBorder="1" applyAlignment="1">
      <alignment horizontal="left"/>
    </xf>
    <xf numFmtId="9" fontId="0" fillId="12" borderId="32" xfId="1" applyFont="1" applyFill="1" applyBorder="1"/>
    <xf numFmtId="9" fontId="0" fillId="12" borderId="33" xfId="1" applyFont="1" applyFill="1" applyBorder="1"/>
    <xf numFmtId="9" fontId="0" fillId="12" borderId="32" xfId="1" applyNumberFormat="1" applyFont="1" applyFill="1" applyBorder="1"/>
    <xf numFmtId="9" fontId="0" fillId="12" borderId="33" xfId="1" applyNumberFormat="1" applyFont="1" applyFill="1" applyBorder="1"/>
    <xf numFmtId="0" fontId="3" fillId="51" borderId="19" xfId="0" applyNumberFormat="1" applyFont="1" applyFill="1" applyBorder="1"/>
    <xf numFmtId="0" fontId="3" fillId="51" borderId="20" xfId="0" applyNumberFormat="1" applyFont="1" applyFill="1" applyBorder="1"/>
    <xf numFmtId="0" fontId="3" fillId="52" borderId="36" xfId="0" applyFont="1" applyFill="1" applyBorder="1"/>
    <xf numFmtId="0" fontId="3" fillId="52" borderId="88" xfId="0" applyFont="1" applyFill="1" applyBorder="1" applyAlignment="1">
      <alignment horizontal="center" vertical="center"/>
    </xf>
    <xf numFmtId="0" fontId="3" fillId="52" borderId="89" xfId="0" applyFont="1" applyFill="1" applyBorder="1" applyAlignment="1">
      <alignment horizontal="center" vertical="center"/>
    </xf>
    <xf numFmtId="0" fontId="3" fillId="52" borderId="90" xfId="0" applyFont="1" applyFill="1" applyBorder="1" applyAlignment="1">
      <alignment horizontal="center" vertical="center"/>
    </xf>
    <xf numFmtId="0" fontId="3" fillId="52" borderId="25" xfId="0" applyFont="1" applyFill="1" applyBorder="1" applyAlignment="1">
      <alignment horizontal="center" vertical="center"/>
    </xf>
    <xf numFmtId="0" fontId="3" fillId="52" borderId="91" xfId="0" applyFont="1" applyFill="1" applyBorder="1" applyAlignment="1">
      <alignment horizontal="center" vertical="center"/>
    </xf>
    <xf numFmtId="0" fontId="3" fillId="52" borderId="92" xfId="0" applyFont="1" applyFill="1" applyBorder="1"/>
    <xf numFmtId="0" fontId="0" fillId="0" borderId="93" xfId="0" applyBorder="1" applyAlignment="1">
      <alignment horizontal="left"/>
    </xf>
    <xf numFmtId="0" fontId="0" fillId="0" borderId="94" xfId="0" applyNumberFormat="1" applyBorder="1" applyAlignment="1">
      <alignment horizontal="center" vertical="center"/>
    </xf>
    <xf numFmtId="0" fontId="0" fillId="0" borderId="95" xfId="0" applyNumberFormat="1" applyBorder="1" applyAlignment="1">
      <alignment horizontal="center" vertical="center"/>
    </xf>
    <xf numFmtId="0" fontId="0" fillId="0" borderId="96" xfId="0" applyNumberFormat="1" applyBorder="1" applyAlignment="1">
      <alignment horizontal="center" vertical="center"/>
    </xf>
    <xf numFmtId="0" fontId="0" fillId="0" borderId="97" xfId="0" applyNumberFormat="1" applyBorder="1" applyAlignment="1">
      <alignment horizontal="center" vertical="center"/>
    </xf>
    <xf numFmtId="9" fontId="3" fillId="9" borderId="32" xfId="1" applyFont="1" applyFill="1" applyBorder="1" applyAlignment="1">
      <alignment horizontal="center" vertical="center"/>
    </xf>
    <xf numFmtId="9" fontId="0" fillId="0" borderId="0" xfId="1" applyFont="1" applyAlignment="1">
      <alignment horizontal="left"/>
    </xf>
    <xf numFmtId="0" fontId="0" fillId="0" borderId="22" xfId="0" applyBorder="1" applyAlignment="1">
      <alignment horizontal="left"/>
    </xf>
    <xf numFmtId="0" fontId="0" fillId="0" borderId="98" xfId="0" applyNumberFormat="1" applyBorder="1" applyAlignment="1">
      <alignment horizontal="center" vertical="center"/>
    </xf>
    <xf numFmtId="0" fontId="0" fillId="0" borderId="99" xfId="0" applyNumberFormat="1" applyBorder="1" applyAlignment="1">
      <alignment horizontal="center" vertical="center"/>
    </xf>
    <xf numFmtId="0" fontId="0" fillId="0" borderId="100" xfId="0" applyNumberFormat="1" applyBorder="1" applyAlignment="1">
      <alignment horizontal="center" vertical="center"/>
    </xf>
    <xf numFmtId="0" fontId="0" fillId="0" borderId="71" xfId="0" applyNumberFormat="1" applyBorder="1" applyAlignment="1">
      <alignment horizontal="center" vertical="center"/>
    </xf>
    <xf numFmtId="9" fontId="3" fillId="9" borderId="33" xfId="1" applyFont="1" applyFill="1" applyBorder="1" applyAlignment="1">
      <alignment horizontal="center" vertical="center"/>
    </xf>
    <xf numFmtId="0" fontId="0" fillId="0" borderId="21" xfId="0" applyBorder="1" applyAlignment="1">
      <alignment horizontal="left" indent="1"/>
    </xf>
    <xf numFmtId="0" fontId="0" fillId="0" borderId="22" xfId="0" applyBorder="1" applyAlignment="1">
      <alignment horizontal="left" indent="1"/>
    </xf>
    <xf numFmtId="0" fontId="0" fillId="0" borderId="101" xfId="0" applyBorder="1" applyAlignment="1">
      <alignment horizontal="left"/>
    </xf>
    <xf numFmtId="0" fontId="0" fillId="0" borderId="102" xfId="0" applyNumberFormat="1" applyBorder="1" applyAlignment="1">
      <alignment horizontal="center" vertical="center"/>
    </xf>
    <xf numFmtId="0" fontId="0" fillId="0" borderId="103" xfId="0" applyNumberFormat="1" applyBorder="1" applyAlignment="1">
      <alignment horizontal="center" vertical="center"/>
    </xf>
    <xf numFmtId="0" fontId="0" fillId="0" borderId="104" xfId="0" applyNumberFormat="1" applyBorder="1" applyAlignment="1">
      <alignment horizontal="center" vertical="center"/>
    </xf>
    <xf numFmtId="0" fontId="0" fillId="0" borderId="105" xfId="0" applyNumberFormat="1" applyBorder="1" applyAlignment="1">
      <alignment horizontal="center" vertical="center"/>
    </xf>
    <xf numFmtId="9" fontId="3" fillId="9" borderId="35" xfId="1" applyFont="1" applyFill="1" applyBorder="1" applyAlignment="1">
      <alignment horizontal="center" vertical="center"/>
    </xf>
    <xf numFmtId="0" fontId="3" fillId="52" borderId="36" xfId="0" applyFont="1" applyFill="1" applyBorder="1" applyAlignment="1">
      <alignment horizontal="left"/>
    </xf>
    <xf numFmtId="0" fontId="3" fillId="52" borderId="88" xfId="0" applyNumberFormat="1" applyFont="1" applyFill="1" applyBorder="1" applyAlignment="1">
      <alignment horizontal="center" vertical="center"/>
    </xf>
    <xf numFmtId="0" fontId="3" fillId="52" borderId="89" xfId="0" applyNumberFormat="1" applyFont="1" applyFill="1" applyBorder="1" applyAlignment="1">
      <alignment horizontal="center" vertical="center"/>
    </xf>
    <xf numFmtId="0" fontId="3" fillId="52" borderId="90" xfId="0" applyNumberFormat="1" applyFont="1" applyFill="1" applyBorder="1" applyAlignment="1">
      <alignment horizontal="center" vertical="center"/>
    </xf>
    <xf numFmtId="0" fontId="3" fillId="52" borderId="25" xfId="0" applyNumberFormat="1" applyFont="1" applyFill="1" applyBorder="1" applyAlignment="1">
      <alignment horizontal="center" vertical="center"/>
    </xf>
    <xf numFmtId="9" fontId="3" fillId="52" borderId="91" xfId="1" applyFont="1" applyFill="1" applyBorder="1" applyAlignment="1">
      <alignment horizontal="center" vertical="center"/>
    </xf>
    <xf numFmtId="0" fontId="0" fillId="0" borderId="23" xfId="0" applyBorder="1" applyAlignment="1">
      <alignment horizontal="left" indent="1"/>
    </xf>
    <xf numFmtId="0" fontId="3" fillId="0" borderId="0" xfId="0" applyFont="1" applyFill="1" applyBorder="1" applyAlignment="1">
      <alignment horizontal="left" indent="1"/>
    </xf>
    <xf numFmtId="0" fontId="3" fillId="51" borderId="25" xfId="0" applyNumberFormat="1" applyFont="1" applyFill="1" applyBorder="1"/>
    <xf numFmtId="0" fontId="3" fillId="51" borderId="18" xfId="0" applyNumberFormat="1" applyFont="1" applyFill="1" applyBorder="1"/>
    <xf numFmtId="0" fontId="0" fillId="51" borderId="21" xfId="0" applyFont="1" applyFill="1" applyBorder="1" applyAlignment="1">
      <alignment horizontal="left"/>
    </xf>
    <xf numFmtId="0" fontId="0" fillId="51" borderId="22" xfId="0" applyFont="1" applyFill="1" applyBorder="1" applyAlignment="1">
      <alignment horizontal="left"/>
    </xf>
    <xf numFmtId="0" fontId="0" fillId="51" borderId="23" xfId="0" applyFont="1" applyFill="1" applyBorder="1" applyAlignment="1">
      <alignment horizontal="left"/>
    </xf>
    <xf numFmtId="0" fontId="0" fillId="5" borderId="21" xfId="0" applyFont="1" applyFill="1" applyBorder="1" applyAlignment="1">
      <alignment horizontal="left"/>
    </xf>
    <xf numFmtId="0" fontId="0" fillId="5" borderId="11" xfId="0" applyNumberFormat="1" applyFont="1" applyFill="1" applyBorder="1"/>
    <xf numFmtId="0" fontId="0" fillId="5" borderId="12" xfId="0" applyNumberFormat="1" applyFont="1" applyFill="1" applyBorder="1"/>
    <xf numFmtId="0" fontId="0" fillId="5" borderId="13" xfId="0" applyNumberFormat="1" applyFont="1" applyFill="1" applyBorder="1"/>
    <xf numFmtId="0" fontId="0" fillId="5" borderId="71" xfId="0" applyNumberFormat="1" applyFont="1" applyFill="1" applyBorder="1"/>
    <xf numFmtId="0" fontId="0" fillId="5" borderId="22" xfId="0" applyFont="1" applyFill="1" applyBorder="1" applyAlignment="1">
      <alignment horizontal="left"/>
    </xf>
    <xf numFmtId="0" fontId="0" fillId="5" borderId="23" xfId="0" applyFont="1" applyFill="1" applyBorder="1" applyAlignment="1">
      <alignment horizontal="left"/>
    </xf>
    <xf numFmtId="0" fontId="0" fillId="5" borderId="14" xfId="0" applyNumberFormat="1" applyFont="1" applyFill="1" applyBorder="1"/>
    <xf numFmtId="0" fontId="0" fillId="5" borderId="15" xfId="0" applyNumberFormat="1" applyFont="1" applyFill="1" applyBorder="1"/>
    <xf numFmtId="0" fontId="0" fillId="5" borderId="16" xfId="0" applyNumberFormat="1" applyFont="1" applyFill="1" applyBorder="1"/>
    <xf numFmtId="0" fontId="0" fillId="5" borderId="70" xfId="0" applyNumberFormat="1" applyFont="1" applyFill="1" applyBorder="1"/>
    <xf numFmtId="0" fontId="3" fillId="5" borderId="18" xfId="0" applyNumberFormat="1" applyFont="1" applyFill="1" applyBorder="1"/>
    <xf numFmtId="0" fontId="3" fillId="5" borderId="19" xfId="0" applyNumberFormat="1" applyFont="1" applyFill="1" applyBorder="1"/>
    <xf numFmtId="0" fontId="3" fillId="5" borderId="20" xfId="0" applyNumberFormat="1" applyFont="1" applyFill="1" applyBorder="1"/>
    <xf numFmtId="0" fontId="3" fillId="5" borderId="25" xfId="0" applyNumberFormat="1" applyFont="1" applyFill="1" applyBorder="1"/>
    <xf numFmtId="0" fontId="3" fillId="54" borderId="19" xfId="0" applyNumberFormat="1" applyFont="1" applyFill="1" applyBorder="1"/>
    <xf numFmtId="0" fontId="3" fillId="54" borderId="20" xfId="0" applyNumberFormat="1" applyFont="1" applyFill="1" applyBorder="1"/>
    <xf numFmtId="0" fontId="3" fillId="5" borderId="76" xfId="0" applyFont="1" applyFill="1" applyBorder="1"/>
    <xf numFmtId="0" fontId="3" fillId="5" borderId="91" xfId="0" applyFont="1" applyFill="1" applyBorder="1" applyAlignment="1">
      <alignment horizontal="center" wrapText="1"/>
    </xf>
    <xf numFmtId="0" fontId="3" fillId="5" borderId="91" xfId="0" applyFont="1" applyFill="1" applyBorder="1" applyAlignment="1">
      <alignment horizontal="center"/>
    </xf>
    <xf numFmtId="0" fontId="3" fillId="10" borderId="33" xfId="0" applyNumberFormat="1" applyFont="1" applyFill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38" xfId="0" applyNumberFormat="1" applyBorder="1" applyAlignment="1">
      <alignment horizontal="center"/>
    </xf>
    <xf numFmtId="0" fontId="3" fillId="5" borderId="19" xfId="0" applyFont="1" applyFill="1" applyBorder="1" applyAlignment="1">
      <alignment horizontal="center"/>
    </xf>
    <xf numFmtId="0" fontId="3" fillId="5" borderId="76" xfId="0" applyFont="1" applyFill="1" applyBorder="1" applyAlignment="1">
      <alignment horizontal="center"/>
    </xf>
    <xf numFmtId="0" fontId="0" fillId="0" borderId="106" xfId="0" applyBorder="1" applyAlignment="1">
      <alignment horizontal="left" indent="1"/>
    </xf>
    <xf numFmtId="0" fontId="0" fillId="0" borderId="107" xfId="0" applyNumberFormat="1" applyBorder="1" applyAlignment="1">
      <alignment horizontal="center"/>
    </xf>
    <xf numFmtId="0" fontId="0" fillId="0" borderId="108" xfId="0" applyNumberFormat="1" applyBorder="1" applyAlignment="1">
      <alignment horizontal="center"/>
    </xf>
    <xf numFmtId="0" fontId="3" fillId="10" borderId="35" xfId="0" applyNumberFormat="1" applyFont="1" applyFill="1" applyBorder="1" applyAlignment="1">
      <alignment horizontal="center"/>
    </xf>
    <xf numFmtId="0" fontId="3" fillId="5" borderId="19" xfId="0" applyNumberFormat="1" applyFont="1" applyFill="1" applyBorder="1" applyAlignment="1">
      <alignment horizontal="center"/>
    </xf>
    <xf numFmtId="0" fontId="3" fillId="5" borderId="91" xfId="0" applyNumberFormat="1" applyFont="1" applyFill="1" applyBorder="1" applyAlignment="1">
      <alignment horizontal="center"/>
    </xf>
    <xf numFmtId="9" fontId="0" fillId="12" borderId="34" xfId="1" applyNumberFormat="1" applyFont="1" applyFill="1" applyBorder="1"/>
    <xf numFmtId="0" fontId="0" fillId="5" borderId="11" xfId="0" applyNumberFormat="1" applyFont="1" applyFill="1" applyBorder="1" applyAlignment="1">
      <alignment horizontal="center" vertical="center"/>
    </xf>
    <xf numFmtId="0" fontId="0" fillId="5" borderId="12" xfId="0" applyNumberFormat="1" applyFont="1" applyFill="1" applyBorder="1" applyAlignment="1">
      <alignment horizontal="center" vertical="center"/>
    </xf>
    <xf numFmtId="0" fontId="0" fillId="55" borderId="13" xfId="0" applyNumberFormat="1" applyFont="1" applyFill="1" applyBorder="1" applyAlignment="1">
      <alignment horizontal="center" vertical="center"/>
    </xf>
    <xf numFmtId="0" fontId="0" fillId="5" borderId="13" xfId="0" applyNumberFormat="1" applyFont="1" applyFill="1" applyBorder="1" applyAlignment="1">
      <alignment horizontal="center" vertical="center"/>
    </xf>
    <xf numFmtId="0" fontId="3" fillId="5" borderId="71" xfId="0" applyNumberFormat="1" applyFont="1" applyFill="1" applyBorder="1" applyAlignment="1">
      <alignment horizontal="center" vertical="center"/>
    </xf>
    <xf numFmtId="0" fontId="3" fillId="5" borderId="20" xfId="0" applyFont="1" applyFill="1" applyBorder="1"/>
    <xf numFmtId="0" fontId="0" fillId="0" borderId="9" xfId="0" applyNumberFormat="1" applyBorder="1" applyAlignment="1">
      <alignment horizontal="center"/>
    </xf>
    <xf numFmtId="0" fontId="0" fillId="0" borderId="37" xfId="0" applyNumberFormat="1" applyBorder="1" applyAlignment="1">
      <alignment horizontal="center"/>
    </xf>
    <xf numFmtId="0" fontId="3" fillId="5" borderId="36" xfId="0" applyFont="1" applyFill="1" applyBorder="1"/>
    <xf numFmtId="0" fontId="3" fillId="5" borderId="36" xfId="0" applyFont="1" applyFill="1" applyBorder="1" applyAlignment="1">
      <alignment horizontal="left"/>
    </xf>
    <xf numFmtId="0" fontId="0" fillId="0" borderId="13" xfId="0" applyNumberFormat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/>
    </xf>
    <xf numFmtId="0" fontId="3" fillId="5" borderId="20" xfId="0" applyNumberFormat="1" applyFont="1" applyFill="1" applyBorder="1" applyAlignment="1">
      <alignment horizontal="center"/>
    </xf>
    <xf numFmtId="0" fontId="3" fillId="10" borderId="32" xfId="0" applyNumberFormat="1" applyFont="1" applyFill="1" applyBorder="1" applyAlignment="1">
      <alignment horizontal="center"/>
    </xf>
    <xf numFmtId="9" fontId="3" fillId="0" borderId="0" xfId="1" applyFont="1" applyAlignment="1">
      <alignment vertical="center"/>
    </xf>
    <xf numFmtId="0" fontId="60" fillId="0" borderId="0" xfId="0" applyFont="1"/>
    <xf numFmtId="10" fontId="0" fillId="0" borderId="0" xfId="0" applyNumberFormat="1"/>
    <xf numFmtId="10" fontId="3" fillId="9" borderId="30" xfId="1" applyNumberFormat="1" applyFont="1" applyFill="1" applyBorder="1" applyAlignment="1">
      <alignment horizontal="center" vertical="center"/>
    </xf>
    <xf numFmtId="10" fontId="3" fillId="9" borderId="91" xfId="1" applyNumberFormat="1" applyFont="1" applyFill="1" applyBorder="1" applyAlignment="1">
      <alignment vertical="center"/>
    </xf>
    <xf numFmtId="0" fontId="3" fillId="9" borderId="36" xfId="0" applyFont="1" applyFill="1" applyBorder="1" applyAlignment="1">
      <alignment horizontal="left"/>
    </xf>
    <xf numFmtId="0" fontId="3" fillId="9" borderId="21" xfId="0" applyFont="1" applyFill="1" applyBorder="1" applyAlignment="1">
      <alignment horizontal="left"/>
    </xf>
    <xf numFmtId="0" fontId="3" fillId="52" borderId="82" xfId="0" applyFont="1" applyFill="1" applyBorder="1" applyAlignment="1">
      <alignment horizontal="center" vertical="center"/>
    </xf>
    <xf numFmtId="0" fontId="0" fillId="0" borderId="70" xfId="0" applyNumberFormat="1" applyBorder="1" applyAlignment="1">
      <alignment horizontal="center" vertical="center"/>
    </xf>
    <xf numFmtId="0" fontId="3" fillId="9" borderId="69" xfId="0" applyNumberFormat="1" applyFont="1" applyFill="1" applyBorder="1" applyAlignment="1">
      <alignment horizontal="center" vertical="center"/>
    </xf>
    <xf numFmtId="0" fontId="3" fillId="52" borderId="116" xfId="0" applyFont="1" applyFill="1" applyBorder="1"/>
    <xf numFmtId="0" fontId="3" fillId="52" borderId="117" xfId="0" applyFont="1" applyFill="1" applyBorder="1" applyAlignment="1">
      <alignment horizontal="center" vertical="center"/>
    </xf>
    <xf numFmtId="0" fontId="3" fillId="52" borderId="118" xfId="0" applyFont="1" applyFill="1" applyBorder="1" applyAlignment="1">
      <alignment horizontal="center" vertical="center"/>
    </xf>
    <xf numFmtId="0" fontId="3" fillId="9" borderId="110" xfId="0" applyFont="1" applyFill="1" applyBorder="1" applyAlignment="1">
      <alignment horizontal="left"/>
    </xf>
    <xf numFmtId="0" fontId="3" fillId="9" borderId="111" xfId="0" applyNumberFormat="1" applyFont="1" applyFill="1" applyBorder="1" applyAlignment="1">
      <alignment horizontal="center" vertical="center"/>
    </xf>
    <xf numFmtId="0" fontId="3" fillId="9" borderId="112" xfId="0" applyNumberFormat="1" applyFont="1" applyFill="1" applyBorder="1" applyAlignment="1">
      <alignment horizontal="center" vertical="center"/>
    </xf>
    <xf numFmtId="0" fontId="0" fillId="0" borderId="114" xfId="0" applyNumberFormat="1" applyBorder="1" applyAlignment="1">
      <alignment horizontal="center" vertical="center"/>
    </xf>
    <xf numFmtId="0" fontId="0" fillId="0" borderId="115" xfId="0" applyNumberFormat="1" applyBorder="1" applyAlignment="1">
      <alignment horizontal="center" vertical="center"/>
    </xf>
    <xf numFmtId="0" fontId="3" fillId="9" borderId="119" xfId="0" applyFont="1" applyFill="1" applyBorder="1" applyAlignment="1">
      <alignment horizontal="left"/>
    </xf>
    <xf numFmtId="0" fontId="3" fillId="9" borderId="120" xfId="0" applyNumberFormat="1" applyFont="1" applyFill="1" applyBorder="1" applyAlignment="1">
      <alignment horizontal="center" vertical="center"/>
    </xf>
    <xf numFmtId="0" fontId="3" fillId="9" borderId="121" xfId="0" applyNumberFormat="1" applyFont="1" applyFill="1" applyBorder="1" applyAlignment="1">
      <alignment horizontal="center" vertical="center"/>
    </xf>
    <xf numFmtId="0" fontId="3" fillId="9" borderId="84" xfId="0" applyNumberFormat="1" applyFont="1" applyFill="1" applyBorder="1" applyAlignment="1">
      <alignment horizontal="center" vertical="center"/>
    </xf>
    <xf numFmtId="0" fontId="0" fillId="51" borderId="12" xfId="0" applyNumberFormat="1" applyFont="1" applyFill="1" applyBorder="1" applyAlignment="1">
      <alignment horizontal="center"/>
    </xf>
    <xf numFmtId="0" fontId="0" fillId="51" borderId="69" xfId="0" applyNumberFormat="1" applyFont="1" applyFill="1" applyBorder="1" applyAlignment="1">
      <alignment horizontal="center"/>
    </xf>
    <xf numFmtId="0" fontId="0" fillId="51" borderId="13" xfId="0" applyNumberFormat="1" applyFont="1" applyFill="1" applyBorder="1" applyAlignment="1">
      <alignment horizontal="center"/>
    </xf>
    <xf numFmtId="0" fontId="0" fillId="51" borderId="71" xfId="0" applyNumberFormat="1" applyFont="1" applyFill="1" applyBorder="1" applyAlignment="1">
      <alignment horizontal="center"/>
    </xf>
    <xf numFmtId="0" fontId="0" fillId="51" borderId="15" xfId="0" applyNumberFormat="1" applyFont="1" applyFill="1" applyBorder="1" applyAlignment="1">
      <alignment horizontal="center"/>
    </xf>
    <xf numFmtId="0" fontId="0" fillId="51" borderId="16" xfId="0" applyNumberFormat="1" applyFont="1" applyFill="1" applyBorder="1" applyAlignment="1">
      <alignment horizontal="center"/>
    </xf>
    <xf numFmtId="0" fontId="0" fillId="51" borderId="70" xfId="0" applyNumberFormat="1" applyFont="1" applyFill="1" applyBorder="1" applyAlignment="1">
      <alignment horizontal="center"/>
    </xf>
    <xf numFmtId="0" fontId="45" fillId="11" borderId="79" xfId="0" applyNumberFormat="1" applyFont="1" applyFill="1" applyBorder="1" applyAlignment="1">
      <alignment horizontal="center"/>
    </xf>
    <xf numFmtId="0" fontId="45" fillId="11" borderId="81" xfId="0" applyNumberFormat="1" applyFont="1" applyFill="1" applyBorder="1" applyAlignment="1">
      <alignment horizontal="center"/>
    </xf>
    <xf numFmtId="0" fontId="45" fillId="12" borderId="30" xfId="0" applyNumberFormat="1" applyFont="1" applyFill="1" applyBorder="1" applyAlignment="1">
      <alignment horizontal="center"/>
    </xf>
    <xf numFmtId="0" fontId="0" fillId="12" borderId="32" xfId="0" applyNumberFormat="1" applyFill="1" applyBorder="1" applyAlignment="1">
      <alignment horizontal="center"/>
    </xf>
    <xf numFmtId="0" fontId="0" fillId="12" borderId="33" xfId="0" applyNumberFormat="1" applyFill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39" xfId="0" applyNumberFormat="1" applyBorder="1" applyAlignment="1">
      <alignment horizontal="center"/>
    </xf>
    <xf numFmtId="0" fontId="3" fillId="12" borderId="79" xfId="0" applyNumberFormat="1" applyFont="1" applyFill="1" applyBorder="1" applyAlignment="1">
      <alignment horizontal="center"/>
    </xf>
    <xf numFmtId="0" fontId="0" fillId="12" borderId="13" xfId="0" applyNumberFormat="1" applyFill="1" applyBorder="1" applyAlignment="1">
      <alignment horizontal="center"/>
    </xf>
    <xf numFmtId="3" fontId="0" fillId="54" borderId="12" xfId="0" applyNumberFormat="1" applyFont="1" applyFill="1" applyBorder="1" applyAlignment="1">
      <alignment horizontal="center"/>
    </xf>
    <xf numFmtId="3" fontId="0" fillId="54" borderId="15" xfId="0" applyNumberFormat="1" applyFont="1" applyFill="1" applyBorder="1" applyAlignment="1">
      <alignment horizontal="center"/>
    </xf>
    <xf numFmtId="3" fontId="0" fillId="54" borderId="13" xfId="0" applyNumberFormat="1" applyFont="1" applyFill="1" applyBorder="1" applyAlignment="1">
      <alignment horizontal="center"/>
    </xf>
    <xf numFmtId="3" fontId="0" fillId="54" borderId="16" xfId="0" applyNumberFormat="1" applyFont="1" applyFill="1" applyBorder="1" applyAlignment="1">
      <alignment horizontal="center"/>
    </xf>
    <xf numFmtId="0" fontId="0" fillId="54" borderId="21" xfId="0" applyFont="1" applyFill="1" applyBorder="1" applyAlignment="1">
      <alignment horizontal="left"/>
    </xf>
    <xf numFmtId="0" fontId="0" fillId="54" borderId="22" xfId="0" applyFont="1" applyFill="1" applyBorder="1" applyAlignment="1">
      <alignment horizontal="left"/>
    </xf>
    <xf numFmtId="3" fontId="0" fillId="54" borderId="33" xfId="0" applyNumberFormat="1" applyFont="1" applyFill="1" applyBorder="1" applyAlignment="1">
      <alignment horizontal="center"/>
    </xf>
    <xf numFmtId="0" fontId="0" fillId="54" borderId="23" xfId="0" applyFont="1" applyFill="1" applyBorder="1" applyAlignment="1">
      <alignment horizontal="left"/>
    </xf>
    <xf numFmtId="3" fontId="0" fillId="54" borderId="34" xfId="0" applyNumberFormat="1" applyFont="1" applyFill="1" applyBorder="1" applyAlignment="1">
      <alignment horizontal="center"/>
    </xf>
    <xf numFmtId="0" fontId="3" fillId="54" borderId="91" xfId="0" applyNumberFormat="1" applyFont="1" applyFill="1" applyBorder="1" applyAlignment="1">
      <alignment horizontal="center"/>
    </xf>
    <xf numFmtId="3" fontId="0" fillId="53" borderId="13" xfId="0" applyNumberFormat="1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left"/>
    </xf>
    <xf numFmtId="0" fontId="2" fillId="0" borderId="22" xfId="0" applyFont="1" applyBorder="1" applyAlignment="1">
      <alignment horizontal="left" indent="1"/>
    </xf>
    <xf numFmtId="0" fontId="3" fillId="54" borderId="92" xfId="0" applyFont="1" applyFill="1" applyBorder="1"/>
    <xf numFmtId="0" fontId="3" fillId="54" borderId="109" xfId="0" applyFont="1" applyFill="1" applyBorder="1"/>
    <xf numFmtId="0" fontId="3" fillId="54" borderId="82" xfId="0" applyFont="1" applyFill="1" applyBorder="1"/>
    <xf numFmtId="0" fontId="3" fillId="54" borderId="30" xfId="0" applyFont="1" applyFill="1" applyBorder="1"/>
    <xf numFmtId="0" fontId="3" fillId="4" borderId="32" xfId="0" applyFont="1" applyFill="1" applyBorder="1" applyAlignment="1">
      <alignment horizontal="left"/>
    </xf>
    <xf numFmtId="0" fontId="2" fillId="4" borderId="33" xfId="0" applyFont="1" applyFill="1" applyBorder="1" applyAlignment="1">
      <alignment horizontal="left" indent="1"/>
    </xf>
    <xf numFmtId="0" fontId="3" fillId="4" borderId="34" xfId="0" applyFont="1" applyFill="1" applyBorder="1" applyAlignment="1">
      <alignment horizontal="left"/>
    </xf>
    <xf numFmtId="0" fontId="3" fillId="4" borderId="110" xfId="0" applyNumberFormat="1" applyFont="1" applyFill="1" applyBorder="1" applyAlignment="1">
      <alignment horizontal="center"/>
    </xf>
    <xf numFmtId="0" fontId="3" fillId="4" borderId="111" xfId="0" applyNumberFormat="1" applyFont="1" applyFill="1" applyBorder="1" applyAlignment="1">
      <alignment horizontal="center"/>
    </xf>
    <xf numFmtId="0" fontId="3" fillId="4" borderId="112" xfId="0" applyNumberFormat="1" applyFont="1" applyFill="1" applyBorder="1" applyAlignment="1">
      <alignment horizontal="center"/>
    </xf>
    <xf numFmtId="0" fontId="3" fillId="4" borderId="32" xfId="0" applyNumberFormat="1" applyFont="1" applyFill="1" applyBorder="1" applyAlignment="1">
      <alignment horizontal="center"/>
    </xf>
    <xf numFmtId="0" fontId="0" fillId="0" borderId="98" xfId="0" applyNumberFormat="1" applyBorder="1" applyAlignment="1">
      <alignment horizontal="center"/>
    </xf>
    <xf numFmtId="0" fontId="0" fillId="0" borderId="99" xfId="0" applyNumberFormat="1" applyBorder="1" applyAlignment="1">
      <alignment horizontal="center"/>
    </xf>
    <xf numFmtId="0" fontId="0" fillId="0" borderId="100" xfId="0" applyNumberFormat="1" applyBorder="1" applyAlignment="1">
      <alignment horizontal="center"/>
    </xf>
    <xf numFmtId="0" fontId="0" fillId="0" borderId="33" xfId="0" applyNumberFormat="1" applyBorder="1" applyAlignment="1">
      <alignment horizontal="center"/>
    </xf>
    <xf numFmtId="0" fontId="0" fillId="0" borderId="34" xfId="0" applyNumberFormat="1" applyBorder="1" applyAlignment="1">
      <alignment horizontal="center"/>
    </xf>
    <xf numFmtId="0" fontId="3" fillId="4" borderId="122" xfId="0" applyNumberFormat="1" applyFont="1" applyFill="1" applyBorder="1" applyAlignment="1">
      <alignment horizontal="center"/>
    </xf>
    <xf numFmtId="0" fontId="3" fillId="4" borderId="125" xfId="0" applyNumberFormat="1" applyFont="1" applyFill="1" applyBorder="1" applyAlignment="1">
      <alignment horizontal="center"/>
    </xf>
    <xf numFmtId="0" fontId="2" fillId="4" borderId="123" xfId="0" applyFont="1" applyFill="1" applyBorder="1" applyAlignment="1">
      <alignment horizontal="center"/>
    </xf>
    <xf numFmtId="0" fontId="2" fillId="4" borderId="99" xfId="0" applyFont="1" applyFill="1" applyBorder="1" applyAlignment="1">
      <alignment horizontal="center"/>
    </xf>
    <xf numFmtId="0" fontId="2" fillId="4" borderId="126" xfId="0" applyFont="1" applyFill="1" applyBorder="1" applyAlignment="1">
      <alignment horizontal="center"/>
    </xf>
    <xf numFmtId="0" fontId="2" fillId="4" borderId="33" xfId="0" applyFont="1" applyFill="1" applyBorder="1" applyAlignment="1">
      <alignment horizontal="center"/>
    </xf>
    <xf numFmtId="0" fontId="3" fillId="4" borderId="124" xfId="0" applyNumberFormat="1" applyFont="1" applyFill="1" applyBorder="1" applyAlignment="1">
      <alignment horizontal="center"/>
    </xf>
    <xf numFmtId="0" fontId="3" fillId="4" borderId="114" xfId="0" applyNumberFormat="1" applyFont="1" applyFill="1" applyBorder="1" applyAlignment="1">
      <alignment horizontal="center"/>
    </xf>
    <xf numFmtId="0" fontId="3" fillId="4" borderId="127" xfId="0" applyNumberFormat="1" applyFont="1" applyFill="1" applyBorder="1" applyAlignment="1">
      <alignment horizontal="center"/>
    </xf>
    <xf numFmtId="0" fontId="3" fillId="4" borderId="34" xfId="0" applyNumberFormat="1" applyFont="1" applyFill="1" applyBorder="1" applyAlignment="1">
      <alignment horizontal="center"/>
    </xf>
    <xf numFmtId="0" fontId="48" fillId="7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indent="1"/>
    </xf>
    <xf numFmtId="0" fontId="0" fillId="0" borderId="0" xfId="0" applyNumberFormat="1"/>
    <xf numFmtId="0" fontId="3" fillId="12" borderId="80" xfId="0" applyNumberFormat="1" applyFont="1" applyFill="1" applyBorder="1" applyAlignment="1">
      <alignment horizontal="center"/>
    </xf>
    <xf numFmtId="0" fontId="0" fillId="0" borderId="128" xfId="0" applyBorder="1" applyAlignment="1">
      <alignment horizontal="left" indent="1"/>
    </xf>
    <xf numFmtId="9" fontId="0" fillId="0" borderId="0" xfId="1" applyNumberFormat="1" applyFont="1" applyFill="1" applyBorder="1"/>
    <xf numFmtId="9" fontId="56" fillId="0" borderId="0" xfId="1" applyFont="1" applyFill="1" applyBorder="1" applyAlignment="1">
      <alignment vertical="center"/>
    </xf>
    <xf numFmtId="0" fontId="0" fillId="5" borderId="11" xfId="0" applyNumberFormat="1" applyFont="1" applyFill="1" applyBorder="1" applyAlignment="1">
      <alignment horizontal="center"/>
    </xf>
    <xf numFmtId="0" fontId="0" fillId="5" borderId="12" xfId="0" applyNumberFormat="1" applyFont="1" applyFill="1" applyBorder="1" applyAlignment="1">
      <alignment horizontal="center"/>
    </xf>
    <xf numFmtId="0" fontId="0" fillId="5" borderId="13" xfId="0" applyNumberFormat="1" applyFont="1" applyFill="1" applyBorder="1" applyAlignment="1">
      <alignment horizontal="center"/>
    </xf>
    <xf numFmtId="0" fontId="45" fillId="11" borderId="129" xfId="0" applyFont="1" applyFill="1" applyBorder="1" applyAlignment="1">
      <alignment horizontal="left"/>
    </xf>
    <xf numFmtId="0" fontId="0" fillId="0" borderId="130" xfId="0" applyBorder="1" applyAlignment="1">
      <alignment horizontal="left" indent="1"/>
    </xf>
    <xf numFmtId="0" fontId="0" fillId="0" borderId="131" xfId="0" applyBorder="1" applyAlignment="1">
      <alignment horizontal="left" indent="1"/>
    </xf>
    <xf numFmtId="0" fontId="0" fillId="0" borderId="132" xfId="0" applyBorder="1" applyAlignment="1">
      <alignment horizontal="left" indent="1"/>
    </xf>
    <xf numFmtId="0" fontId="3" fillId="12" borderId="129" xfId="0" applyFont="1" applyFill="1" applyBorder="1" applyAlignment="1">
      <alignment horizontal="left"/>
    </xf>
    <xf numFmtId="0" fontId="35" fillId="56" borderId="12" xfId="0" applyNumberFormat="1" applyFont="1" applyFill="1" applyBorder="1" applyAlignment="1">
      <alignment horizontal="center"/>
    </xf>
    <xf numFmtId="164" fontId="0" fillId="12" borderId="32" xfId="1" applyNumberFormat="1" applyFont="1" applyFill="1" applyBorder="1"/>
    <xf numFmtId="164" fontId="0" fillId="12" borderId="33" xfId="1" applyNumberFormat="1" applyFont="1" applyFill="1" applyBorder="1"/>
    <xf numFmtId="164" fontId="0" fillId="12" borderId="34" xfId="1" applyNumberFormat="1" applyFont="1" applyFill="1" applyBorder="1"/>
    <xf numFmtId="0" fontId="3" fillId="12" borderId="18" xfId="0" applyFont="1" applyFill="1" applyBorder="1" applyAlignment="1">
      <alignment horizontal="left"/>
    </xf>
    <xf numFmtId="0" fontId="3" fillId="12" borderId="135" xfId="0" applyFont="1" applyFill="1" applyBorder="1" applyAlignment="1">
      <alignment horizontal="left"/>
    </xf>
    <xf numFmtId="0" fontId="3" fillId="12" borderId="19" xfId="0" applyNumberFormat="1" applyFont="1" applyFill="1" applyBorder="1" applyAlignment="1">
      <alignment horizontal="center"/>
    </xf>
    <xf numFmtId="0" fontId="3" fillId="12" borderId="20" xfId="0" applyNumberFormat="1" applyFont="1" applyFill="1" applyBorder="1" applyAlignment="1">
      <alignment horizontal="center"/>
    </xf>
    <xf numFmtId="0" fontId="35" fillId="57" borderId="22" xfId="0" applyFont="1" applyFill="1" applyBorder="1" applyAlignment="1">
      <alignment horizontal="left" indent="1"/>
    </xf>
    <xf numFmtId="0" fontId="35" fillId="57" borderId="11" xfId="0" applyFont="1" applyFill="1" applyBorder="1" applyAlignment="1">
      <alignment horizontal="center"/>
    </xf>
    <xf numFmtId="0" fontId="35" fillId="57" borderId="12" xfId="0" applyNumberFormat="1" applyFont="1" applyFill="1" applyBorder="1" applyAlignment="1">
      <alignment horizontal="center"/>
    </xf>
    <xf numFmtId="0" fontId="35" fillId="57" borderId="13" xfId="0" applyNumberFormat="1" applyFont="1" applyFill="1" applyBorder="1" applyAlignment="1">
      <alignment horizontal="center"/>
    </xf>
    <xf numFmtId="0" fontId="21" fillId="57" borderId="33" xfId="0" applyNumberFormat="1" applyFont="1" applyFill="1" applyBorder="1" applyAlignment="1">
      <alignment horizontal="center"/>
    </xf>
    <xf numFmtId="0" fontId="0" fillId="5" borderId="93" xfId="0" applyFont="1" applyFill="1" applyBorder="1" applyAlignment="1">
      <alignment horizontal="left"/>
    </xf>
    <xf numFmtId="0" fontId="3" fillId="5" borderId="135" xfId="0" applyFont="1" applyFill="1" applyBorder="1"/>
    <xf numFmtId="0" fontId="0" fillId="0" borderId="136" xfId="0" applyBorder="1" applyAlignment="1">
      <alignment horizontal="left" indent="1"/>
    </xf>
    <xf numFmtId="0" fontId="0" fillId="0" borderId="6" xfId="0" applyNumberFormat="1" applyBorder="1" applyAlignment="1">
      <alignment horizontal="center"/>
    </xf>
    <xf numFmtId="0" fontId="0" fillId="0" borderId="137" xfId="0" applyNumberFormat="1" applyBorder="1" applyAlignment="1">
      <alignment horizontal="center"/>
    </xf>
    <xf numFmtId="0" fontId="3" fillId="10" borderId="31" xfId="0" applyNumberFormat="1" applyFont="1" applyFill="1" applyBorder="1" applyAlignment="1">
      <alignment horizontal="center"/>
    </xf>
    <xf numFmtId="0" fontId="0" fillId="5" borderId="9" xfId="0" applyNumberFormat="1" applyFont="1" applyFill="1" applyBorder="1" applyAlignment="1">
      <alignment horizontal="center" vertical="center"/>
    </xf>
    <xf numFmtId="0" fontId="0" fillId="55" borderId="10" xfId="0" applyNumberFormat="1" applyFont="1" applyFill="1" applyBorder="1" applyAlignment="1">
      <alignment horizontal="center" vertical="center"/>
    </xf>
    <xf numFmtId="0" fontId="3" fillId="5" borderId="69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5" borderId="16" xfId="0" applyNumberFormat="1" applyFont="1" applyFill="1" applyBorder="1" applyAlignment="1">
      <alignment horizontal="center" vertical="center"/>
    </xf>
    <xf numFmtId="0" fontId="3" fillId="5" borderId="70" xfId="0" applyNumberFormat="1" applyFont="1" applyFill="1" applyBorder="1" applyAlignment="1">
      <alignment horizontal="center" vertical="center"/>
    </xf>
    <xf numFmtId="9" fontId="3" fillId="10" borderId="91" xfId="1" applyFont="1" applyFill="1" applyBorder="1" applyAlignment="1">
      <alignment horizontal="center"/>
    </xf>
    <xf numFmtId="164" fontId="3" fillId="10" borderId="91" xfId="1" applyNumberFormat="1" applyFont="1" applyFill="1" applyBorder="1" applyAlignment="1">
      <alignment horizontal="center"/>
    </xf>
    <xf numFmtId="164" fontId="3" fillId="0" borderId="0" xfId="1" applyNumberFormat="1" applyFont="1"/>
    <xf numFmtId="0" fontId="0" fillId="58" borderId="12" xfId="0" applyNumberFormat="1" applyFill="1" applyBorder="1" applyAlignment="1">
      <alignment horizontal="center"/>
    </xf>
    <xf numFmtId="0" fontId="0" fillId="58" borderId="11" xfId="0" applyFill="1" applyBorder="1" applyAlignment="1">
      <alignment horizontal="left" indent="1"/>
    </xf>
    <xf numFmtId="0" fontId="0" fillId="58" borderId="14" xfId="0" applyFill="1" applyBorder="1" applyAlignment="1">
      <alignment horizontal="left" indent="1"/>
    </xf>
    <xf numFmtId="0" fontId="0" fillId="58" borderId="15" xfId="0" applyNumberFormat="1" applyFill="1" applyBorder="1" applyAlignment="1">
      <alignment horizontal="center"/>
    </xf>
    <xf numFmtId="0" fontId="3" fillId="5" borderId="71" xfId="0" applyNumberFormat="1" applyFont="1" applyFill="1" applyBorder="1" applyAlignment="1">
      <alignment horizontal="center"/>
    </xf>
    <xf numFmtId="0" fontId="0" fillId="59" borderId="11" xfId="0" applyNumberFormat="1" applyFont="1" applyFill="1" applyBorder="1" applyAlignment="1">
      <alignment horizontal="center" vertical="center"/>
    </xf>
    <xf numFmtId="0" fontId="0" fillId="59" borderId="12" xfId="0" applyNumberFormat="1" applyFont="1" applyFill="1" applyBorder="1" applyAlignment="1">
      <alignment horizontal="center" vertical="center"/>
    </xf>
    <xf numFmtId="0" fontId="0" fillId="59" borderId="11" xfId="0" applyNumberFormat="1" applyFont="1" applyFill="1" applyBorder="1"/>
    <xf numFmtId="0" fontId="0" fillId="59" borderId="12" xfId="0" applyNumberFormat="1" applyFont="1" applyFill="1" applyBorder="1"/>
    <xf numFmtId="0" fontId="0" fillId="59" borderId="12" xfId="0" applyNumberFormat="1" applyFont="1" applyFill="1" applyBorder="1" applyAlignment="1">
      <alignment horizontal="center"/>
    </xf>
    <xf numFmtId="0" fontId="2" fillId="0" borderId="33" xfId="0" applyFont="1" applyFill="1" applyBorder="1" applyAlignment="1">
      <alignment horizontal="left" indent="1"/>
    </xf>
    <xf numFmtId="0" fontId="2" fillId="0" borderId="123" xfId="0" applyFont="1" applyFill="1" applyBorder="1" applyAlignment="1">
      <alignment horizontal="center"/>
    </xf>
    <xf numFmtId="0" fontId="2" fillId="0" borderId="99" xfId="0" applyFont="1" applyFill="1" applyBorder="1" applyAlignment="1">
      <alignment horizontal="center"/>
    </xf>
    <xf numFmtId="0" fontId="2" fillId="0" borderId="126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3" fontId="3" fillId="54" borderId="32" xfId="0" applyNumberFormat="1" applyFont="1" applyFill="1" applyBorder="1" applyAlignment="1">
      <alignment horizontal="center"/>
    </xf>
    <xf numFmtId="3" fontId="3" fillId="54" borderId="33" xfId="0" applyNumberFormat="1" applyFont="1" applyFill="1" applyBorder="1" applyAlignment="1">
      <alignment horizontal="center"/>
    </xf>
    <xf numFmtId="0" fontId="3" fillId="54" borderId="78" xfId="0" applyFont="1" applyFill="1" applyBorder="1"/>
    <xf numFmtId="0" fontId="3" fillId="54" borderId="79" xfId="0" applyFont="1" applyFill="1" applyBorder="1"/>
    <xf numFmtId="0" fontId="3" fillId="54" borderId="8" xfId="0" applyFont="1" applyFill="1" applyBorder="1"/>
    <xf numFmtId="0" fontId="3" fillId="54" borderId="9" xfId="0" applyFont="1" applyFill="1" applyBorder="1"/>
    <xf numFmtId="0" fontId="3" fillId="54" borderId="10" xfId="0" applyFont="1" applyFill="1" applyBorder="1" applyAlignment="1">
      <alignment horizontal="center" wrapText="1"/>
    </xf>
    <xf numFmtId="0" fontId="3" fillId="54" borderId="130" xfId="0" applyFont="1" applyFill="1" applyBorder="1"/>
    <xf numFmtId="0" fontId="2" fillId="0" borderId="11" xfId="0" applyFont="1" applyBorder="1" applyAlignment="1">
      <alignment horizontal="left" indent="1"/>
    </xf>
    <xf numFmtId="0" fontId="2" fillId="0" borderId="131" xfId="0" applyFont="1" applyBorder="1" applyAlignment="1">
      <alignment horizontal="left" indent="1"/>
    </xf>
    <xf numFmtId="0" fontId="2" fillId="0" borderId="12" xfId="0" applyNumberFormat="1" applyFont="1" applyBorder="1"/>
    <xf numFmtId="0" fontId="2" fillId="0" borderId="13" xfId="0" applyNumberFormat="1" applyFont="1" applyBorder="1"/>
    <xf numFmtId="0" fontId="3" fillId="54" borderId="18" xfId="0" applyFont="1" applyFill="1" applyBorder="1"/>
    <xf numFmtId="0" fontId="3" fillId="54" borderId="19" xfId="0" applyFont="1" applyFill="1" applyBorder="1"/>
    <xf numFmtId="0" fontId="3" fillId="54" borderId="20" xfId="0" applyFont="1" applyFill="1" applyBorder="1" applyAlignment="1">
      <alignment horizontal="center" wrapText="1"/>
    </xf>
    <xf numFmtId="0" fontId="3" fillId="54" borderId="135" xfId="0" applyFont="1" applyFill="1" applyBorder="1" applyAlignment="1">
      <alignment horizontal="center"/>
    </xf>
    <xf numFmtId="0" fontId="3" fillId="54" borderId="19" xfId="0" applyFont="1" applyFill="1" applyBorder="1" applyAlignment="1">
      <alignment horizontal="center"/>
    </xf>
    <xf numFmtId="0" fontId="3" fillId="54" borderId="36" xfId="0" applyFont="1" applyFill="1" applyBorder="1"/>
    <xf numFmtId="0" fontId="3" fillId="54" borderId="18" xfId="0" applyFont="1" applyFill="1" applyBorder="1" applyAlignment="1">
      <alignment horizontal="center"/>
    </xf>
    <xf numFmtId="0" fontId="3" fillId="54" borderId="21" xfId="0" applyFont="1" applyFill="1" applyBorder="1"/>
    <xf numFmtId="0" fontId="2" fillId="4" borderId="22" xfId="0" applyFont="1" applyFill="1" applyBorder="1" applyAlignment="1">
      <alignment horizontal="left" indent="1"/>
    </xf>
    <xf numFmtId="0" fontId="3" fillId="4" borderId="23" xfId="0" applyFont="1" applyFill="1" applyBorder="1" applyAlignment="1">
      <alignment horizontal="left"/>
    </xf>
    <xf numFmtId="0" fontId="3" fillId="54" borderId="82" xfId="0" applyFont="1" applyFill="1" applyBorder="1" applyAlignment="1">
      <alignment horizontal="center" wrapText="1"/>
    </xf>
    <xf numFmtId="0" fontId="3" fillId="54" borderId="69" xfId="0" applyFont="1" applyFill="1" applyBorder="1" applyAlignment="1">
      <alignment horizontal="center" wrapText="1"/>
    </xf>
    <xf numFmtId="0" fontId="0" fillId="0" borderId="71" xfId="0" applyNumberFormat="1" applyBorder="1"/>
    <xf numFmtId="0" fontId="2" fillId="0" borderId="71" xfId="0" applyNumberFormat="1" applyFont="1" applyBorder="1"/>
    <xf numFmtId="0" fontId="3" fillId="54" borderId="25" xfId="0" applyFont="1" applyFill="1" applyBorder="1" applyAlignment="1">
      <alignment horizontal="center" wrapText="1"/>
    </xf>
    <xf numFmtId="0" fontId="2" fillId="4" borderId="71" xfId="0" applyFont="1" applyFill="1" applyBorder="1" applyAlignment="1">
      <alignment horizontal="center"/>
    </xf>
    <xf numFmtId="0" fontId="3" fillId="4" borderId="70" xfId="0" applyNumberFormat="1" applyFont="1" applyFill="1" applyBorder="1" applyAlignment="1">
      <alignment horizontal="center"/>
    </xf>
    <xf numFmtId="0" fontId="3" fillId="54" borderId="80" xfId="0" applyFont="1" applyFill="1" applyBorder="1"/>
    <xf numFmtId="0" fontId="3" fillId="54" borderId="10" xfId="0" applyFont="1" applyFill="1" applyBorder="1"/>
    <xf numFmtId="0" fontId="3" fillId="54" borderId="20" xfId="0" applyFont="1" applyFill="1" applyBorder="1" applyAlignment="1">
      <alignment horizontal="center"/>
    </xf>
    <xf numFmtId="0" fontId="2" fillId="4" borderId="98" xfId="0" applyFont="1" applyFill="1" applyBorder="1" applyAlignment="1">
      <alignment horizontal="center"/>
    </xf>
    <xf numFmtId="0" fontId="2" fillId="4" borderId="100" xfId="0" applyFont="1" applyFill="1" applyBorder="1" applyAlignment="1">
      <alignment horizontal="center"/>
    </xf>
    <xf numFmtId="0" fontId="3" fillId="4" borderId="113" xfId="0" applyNumberFormat="1" applyFont="1" applyFill="1" applyBorder="1" applyAlignment="1">
      <alignment horizontal="center"/>
    </xf>
    <xf numFmtId="0" fontId="3" fillId="4" borderId="115" xfId="0" applyNumberFormat="1" applyFont="1" applyFill="1" applyBorder="1" applyAlignment="1">
      <alignment horizontal="center"/>
    </xf>
    <xf numFmtId="0" fontId="3" fillId="54" borderId="20" xfId="0" applyFont="1" applyFill="1" applyBorder="1"/>
    <xf numFmtId="0" fontId="2" fillId="0" borderId="12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3" fillId="54" borderId="9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3" fillId="4" borderId="15" xfId="0" applyNumberFormat="1" applyFont="1" applyFill="1" applyBorder="1" applyAlignment="1">
      <alignment horizontal="center"/>
    </xf>
    <xf numFmtId="0" fontId="3" fillId="4" borderId="16" xfId="0" applyNumberFormat="1" applyFont="1" applyFill="1" applyBorder="1" applyAlignment="1">
      <alignment horizontal="center"/>
    </xf>
    <xf numFmtId="0" fontId="3" fillId="54" borderId="18" xfId="0" applyFont="1" applyFill="1" applyBorder="1" applyAlignment="1">
      <alignment horizontal="left"/>
    </xf>
    <xf numFmtId="0" fontId="3" fillId="54" borderId="19" xfId="0" applyNumberFormat="1" applyFont="1" applyFill="1" applyBorder="1" applyAlignment="1">
      <alignment horizontal="center"/>
    </xf>
    <xf numFmtId="0" fontId="0" fillId="0" borderId="138" xfId="0" applyNumberFormat="1" applyBorder="1" applyAlignment="1">
      <alignment horizontal="center"/>
    </xf>
    <xf numFmtId="0" fontId="3" fillId="54" borderId="20" xfId="0" applyNumberFormat="1" applyFont="1" applyFill="1" applyBorder="1" applyAlignment="1">
      <alignment horizontal="center"/>
    </xf>
    <xf numFmtId="0" fontId="2" fillId="4" borderId="69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left"/>
    </xf>
    <xf numFmtId="0" fontId="3" fillId="4" borderId="14" xfId="0" applyNumberFormat="1" applyFont="1" applyFill="1" applyBorder="1" applyAlignment="1">
      <alignment horizontal="left"/>
    </xf>
    <xf numFmtId="0" fontId="3" fillId="54" borderId="76" xfId="0" applyFont="1" applyFill="1" applyBorder="1"/>
    <xf numFmtId="0" fontId="3" fillId="54" borderId="37" xfId="0" applyFont="1" applyFill="1" applyBorder="1" applyAlignment="1">
      <alignment horizontal="center"/>
    </xf>
    <xf numFmtId="0" fontId="3" fillId="54" borderId="76" xfId="0" applyNumberFormat="1" applyFont="1" applyFill="1" applyBorder="1" applyAlignment="1">
      <alignment horizontal="center"/>
    </xf>
    <xf numFmtId="0" fontId="2" fillId="4" borderId="37" xfId="0" applyFont="1" applyFill="1" applyBorder="1" applyAlignment="1">
      <alignment horizontal="center"/>
    </xf>
    <xf numFmtId="0" fontId="3" fillId="4" borderId="39" xfId="0" applyNumberFormat="1" applyFont="1" applyFill="1" applyBorder="1" applyAlignment="1">
      <alignment horizontal="center"/>
    </xf>
    <xf numFmtId="0" fontId="3" fillId="54" borderId="91" xfId="0" applyFont="1" applyFill="1" applyBorder="1"/>
    <xf numFmtId="0" fontId="3" fillId="54" borderId="32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left"/>
    </xf>
    <xf numFmtId="0" fontId="3" fillId="4" borderId="9" xfId="0" applyNumberFormat="1" applyFont="1" applyFill="1" applyBorder="1"/>
    <xf numFmtId="0" fontId="3" fillId="4" borderId="10" xfId="0" applyNumberFormat="1" applyFont="1" applyFill="1" applyBorder="1"/>
    <xf numFmtId="0" fontId="3" fillId="4" borderId="18" xfId="0" applyFont="1" applyFill="1" applyBorder="1" applyAlignment="1">
      <alignment horizontal="left"/>
    </xf>
    <xf numFmtId="0" fontId="3" fillId="4" borderId="19" xfId="0" applyNumberFormat="1" applyFont="1" applyFill="1" applyBorder="1"/>
    <xf numFmtId="0" fontId="3" fillId="4" borderId="20" xfId="0" applyNumberFormat="1" applyFont="1" applyFill="1" applyBorder="1"/>
    <xf numFmtId="0" fontId="7" fillId="4" borderId="130" xfId="0" applyNumberFormat="1" applyFont="1" applyFill="1" applyBorder="1" applyAlignment="1">
      <alignment horizontal="center"/>
    </xf>
    <xf numFmtId="0" fontId="7" fillId="4" borderId="131" xfId="0" applyNumberFormat="1" applyFont="1" applyFill="1" applyBorder="1" applyAlignment="1">
      <alignment horizontal="center"/>
    </xf>
    <xf numFmtId="0" fontId="0" fillId="0" borderId="131" xfId="0" applyBorder="1" applyAlignment="1">
      <alignment horizontal="center"/>
    </xf>
    <xf numFmtId="0" fontId="0" fillId="0" borderId="133" xfId="0" applyBorder="1" applyAlignment="1">
      <alignment horizontal="center"/>
    </xf>
    <xf numFmtId="9" fontId="55" fillId="0" borderId="0" xfId="1" applyFont="1" applyBorder="1" applyAlignment="1">
      <alignment horizontal="center"/>
    </xf>
    <xf numFmtId="0" fontId="55" fillId="0" borderId="0" xfId="0" applyFont="1" applyBorder="1" applyAlignment="1">
      <alignment horizontal="center"/>
    </xf>
    <xf numFmtId="9" fontId="47" fillId="0" borderId="0" xfId="1" applyFont="1" applyBorder="1" applyAlignment="1">
      <alignment horizontal="center"/>
    </xf>
    <xf numFmtId="164" fontId="3" fillId="0" borderId="0" xfId="1" applyNumberFormat="1" applyFont="1" applyBorder="1"/>
    <xf numFmtId="0" fontId="11" fillId="4" borderId="17" xfId="0" applyFont="1" applyFill="1" applyBorder="1" applyAlignment="1">
      <alignment horizontal="center" vertical="center" wrapText="1"/>
    </xf>
    <xf numFmtId="0" fontId="11" fillId="4" borderId="86" xfId="0" applyFont="1" applyFill="1" applyBorder="1" applyAlignment="1">
      <alignment horizontal="center" vertical="center" wrapText="1"/>
    </xf>
    <xf numFmtId="0" fontId="11" fillId="4" borderId="87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1" fillId="60" borderId="18" xfId="0" applyFont="1" applyFill="1" applyBorder="1" applyAlignment="1">
      <alignment horizontal="center" vertical="center" wrapText="1"/>
    </xf>
    <xf numFmtId="0" fontId="11" fillId="60" borderId="135" xfId="0" applyFont="1" applyFill="1" applyBorder="1" applyAlignment="1">
      <alignment horizontal="center" vertical="center" wrapText="1"/>
    </xf>
    <xf numFmtId="0" fontId="11" fillId="60" borderId="19" xfId="0" applyFont="1" applyFill="1" applyBorder="1" applyAlignment="1">
      <alignment horizontal="center" vertical="center" wrapText="1"/>
    </xf>
    <xf numFmtId="0" fontId="11" fillId="60" borderId="76" xfId="0" applyFont="1" applyFill="1" applyBorder="1" applyAlignment="1">
      <alignment horizontal="center" vertical="center" wrapText="1"/>
    </xf>
    <xf numFmtId="0" fontId="11" fillId="60" borderId="20" xfId="0" applyFont="1" applyFill="1" applyBorder="1" applyAlignment="1">
      <alignment horizontal="center" vertical="center"/>
    </xf>
    <xf numFmtId="0" fontId="13" fillId="60" borderId="8" xfId="0" applyFont="1" applyFill="1" applyBorder="1" applyAlignment="1">
      <alignment horizontal="left" vertical="center" wrapText="1"/>
    </xf>
    <xf numFmtId="0" fontId="0" fillId="60" borderId="9" xfId="0" applyFont="1" applyFill="1" applyBorder="1" applyAlignment="1">
      <alignment horizontal="center"/>
    </xf>
    <xf numFmtId="0" fontId="0" fillId="60" borderId="37" xfId="0" applyFont="1" applyFill="1" applyBorder="1" applyAlignment="1">
      <alignment horizontal="center"/>
    </xf>
    <xf numFmtId="0" fontId="0" fillId="60" borderId="32" xfId="0" applyFont="1" applyFill="1" applyBorder="1" applyAlignment="1">
      <alignment horizontal="center"/>
    </xf>
    <xf numFmtId="0" fontId="13" fillId="60" borderId="14" xfId="0" applyFont="1" applyFill="1" applyBorder="1" applyAlignment="1">
      <alignment horizontal="left" vertical="center" wrapText="1"/>
    </xf>
    <xf numFmtId="0" fontId="0" fillId="60" borderId="15" xfId="0" applyFont="1" applyFill="1" applyBorder="1" applyAlignment="1">
      <alignment horizontal="center"/>
    </xf>
    <xf numFmtId="3" fontId="0" fillId="60" borderId="15" xfId="0" applyNumberFormat="1" applyFont="1" applyFill="1" applyBorder="1" applyAlignment="1">
      <alignment horizontal="center"/>
    </xf>
    <xf numFmtId="3" fontId="0" fillId="60" borderId="39" xfId="0" applyNumberFormat="1" applyFont="1" applyFill="1" applyBorder="1" applyAlignment="1">
      <alignment horizontal="center"/>
    </xf>
    <xf numFmtId="0" fontId="0" fillId="60" borderId="34" xfId="0" applyFont="1" applyFill="1" applyBorder="1" applyAlignment="1">
      <alignment horizontal="center"/>
    </xf>
    <xf numFmtId="3" fontId="0" fillId="60" borderId="9" xfId="0" applyNumberFormat="1" applyFont="1" applyFill="1" applyBorder="1" applyAlignment="1">
      <alignment horizontal="center"/>
    </xf>
    <xf numFmtId="3" fontId="0" fillId="60" borderId="37" xfId="0" applyNumberFormat="1" applyFont="1" applyFill="1" applyBorder="1" applyAlignment="1">
      <alignment horizontal="center"/>
    </xf>
    <xf numFmtId="0" fontId="11" fillId="4" borderId="21" xfId="0" applyFont="1" applyFill="1" applyBorder="1" applyAlignment="1">
      <alignment horizontal="center" vertical="center" wrapText="1"/>
    </xf>
    <xf numFmtId="3" fontId="5" fillId="4" borderId="8" xfId="0" applyNumberFormat="1" applyFont="1" applyFill="1" applyBorder="1" applyAlignment="1">
      <alignment horizontal="center" vertical="center"/>
    </xf>
    <xf numFmtId="3" fontId="5" fillId="4" borderId="9" xfId="0" applyNumberFormat="1" applyFont="1" applyFill="1" applyBorder="1" applyAlignment="1">
      <alignment horizontal="center" vertical="center"/>
    </xf>
    <xf numFmtId="3" fontId="5" fillId="4" borderId="130" xfId="0" applyNumberFormat="1" applyFont="1" applyFill="1" applyBorder="1" applyAlignment="1">
      <alignment horizontal="center" vertical="center"/>
    </xf>
    <xf numFmtId="3" fontId="5" fillId="4" borderId="37" xfId="0" applyNumberFormat="1" applyFont="1" applyFill="1" applyBorder="1" applyAlignment="1">
      <alignment horizontal="center" vertical="center"/>
    </xf>
    <xf numFmtId="3" fontId="5" fillId="4" borderId="10" xfId="0" applyNumberFormat="1" applyFont="1" applyFill="1" applyBorder="1" applyAlignment="1">
      <alignment horizontal="center" vertical="center"/>
    </xf>
    <xf numFmtId="3" fontId="5" fillId="54" borderId="69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 wrapText="1"/>
    </xf>
    <xf numFmtId="3" fontId="8" fillId="4" borderId="14" xfId="0" applyNumberFormat="1" applyFont="1" applyFill="1" applyBorder="1" applyAlignment="1">
      <alignment horizontal="center" vertical="center"/>
    </xf>
    <xf numFmtId="3" fontId="8" fillId="4" borderId="15" xfId="0" applyNumberFormat="1" applyFont="1" applyFill="1" applyBorder="1" applyAlignment="1">
      <alignment horizontal="center" vertical="center"/>
    </xf>
    <xf numFmtId="3" fontId="8" fillId="4" borderId="133" xfId="0" applyNumberFormat="1" applyFont="1" applyFill="1" applyBorder="1" applyAlignment="1">
      <alignment horizontal="center" vertical="center"/>
    </xf>
    <xf numFmtId="3" fontId="8" fillId="4" borderId="39" xfId="0" applyNumberFormat="1" applyFont="1" applyFill="1" applyBorder="1" applyAlignment="1">
      <alignment horizontal="center" vertical="center"/>
    </xf>
    <xf numFmtId="3" fontId="8" fillId="4" borderId="16" xfId="0" applyNumberFormat="1" applyFont="1" applyFill="1" applyBorder="1" applyAlignment="1">
      <alignment horizontal="center" vertical="center"/>
    </xf>
    <xf numFmtId="3" fontId="8" fillId="4" borderId="70" xfId="0" applyNumberFormat="1" applyFont="1" applyFill="1" applyBorder="1" applyAlignment="1">
      <alignment horizontal="center" vertical="center"/>
    </xf>
    <xf numFmtId="0" fontId="54" fillId="0" borderId="0" xfId="0" applyFont="1" applyFill="1" applyBorder="1" applyAlignment="1" applyProtection="1">
      <alignment vertical="center" wrapText="1"/>
    </xf>
    <xf numFmtId="164" fontId="8" fillId="2" borderId="1" xfId="44" applyNumberFormat="1" applyFont="1" applyFill="1" applyBorder="1" applyAlignment="1" applyProtection="1">
      <alignment horizontal="center" vertical="center"/>
    </xf>
    <xf numFmtId="9" fontId="8" fillId="0" borderId="0" xfId="44" applyFont="1" applyFill="1" applyBorder="1" applyAlignment="1" applyProtection="1">
      <alignment horizontal="center" vertical="center"/>
    </xf>
    <xf numFmtId="164" fontId="48" fillId="0" borderId="1" xfId="44" applyNumberFormat="1" applyFont="1" applyFill="1" applyBorder="1" applyAlignment="1" applyProtection="1">
      <alignment horizontal="center" vertical="center"/>
    </xf>
    <xf numFmtId="9" fontId="42" fillId="0" borderId="0" xfId="44" applyFont="1" applyFill="1" applyBorder="1" applyAlignment="1" applyProtection="1">
      <alignment horizontal="center" vertical="center"/>
    </xf>
    <xf numFmtId="164" fontId="51" fillId="50" borderId="1" xfId="44" applyNumberFormat="1" applyFont="1" applyFill="1" applyBorder="1" applyAlignment="1" applyProtection="1">
      <alignment horizontal="center" vertical="center"/>
    </xf>
    <xf numFmtId="164" fontId="51" fillId="0" borderId="1" xfId="44" applyNumberFormat="1" applyFont="1" applyFill="1" applyBorder="1" applyAlignment="1" applyProtection="1">
      <alignment horizontal="center" vertical="center"/>
    </xf>
    <xf numFmtId="3" fontId="61" fillId="2" borderId="1" xfId="0" applyNumberFormat="1" applyFont="1" applyFill="1" applyBorder="1" applyAlignment="1" applyProtection="1">
      <alignment horizontal="center" vertical="center"/>
    </xf>
    <xf numFmtId="0" fontId="50" fillId="0" borderId="1" xfId="0" applyFont="1" applyBorder="1" applyAlignment="1" applyProtection="1">
      <alignment horizontal="center" vertical="center"/>
    </xf>
    <xf numFmtId="0" fontId="0" fillId="52" borderId="21" xfId="0" applyFont="1" applyFill="1" applyBorder="1" applyAlignment="1">
      <alignment horizontal="left"/>
    </xf>
    <xf numFmtId="0" fontId="0" fillId="52" borderId="110" xfId="0" applyNumberFormat="1" applyFont="1" applyFill="1" applyBorder="1" applyAlignment="1">
      <alignment horizontal="center" vertical="center"/>
    </xf>
    <xf numFmtId="0" fontId="0" fillId="52" borderId="111" xfId="0" applyNumberFormat="1" applyFont="1" applyFill="1" applyBorder="1" applyAlignment="1">
      <alignment horizontal="center" vertical="center"/>
    </xf>
    <xf numFmtId="0" fontId="0" fillId="53" borderId="112" xfId="0" applyNumberFormat="1" applyFont="1" applyFill="1" applyBorder="1" applyAlignment="1">
      <alignment horizontal="center" vertical="center"/>
    </xf>
    <xf numFmtId="0" fontId="3" fillId="52" borderId="69" xfId="0" applyNumberFormat="1" applyFont="1" applyFill="1" applyBorder="1" applyAlignment="1">
      <alignment horizontal="center" vertical="center"/>
    </xf>
    <xf numFmtId="0" fontId="0" fillId="52" borderId="22" xfId="0" applyFont="1" applyFill="1" applyBorder="1" applyAlignment="1">
      <alignment horizontal="left"/>
    </xf>
    <xf numFmtId="0" fontId="0" fillId="52" borderId="98" xfId="0" applyNumberFormat="1" applyFont="1" applyFill="1" applyBorder="1" applyAlignment="1">
      <alignment horizontal="center" vertical="center"/>
    </xf>
    <xf numFmtId="0" fontId="0" fillId="52" borderId="99" xfId="0" applyNumberFormat="1" applyFont="1" applyFill="1" applyBorder="1" applyAlignment="1">
      <alignment horizontal="center" vertical="center"/>
    </xf>
    <xf numFmtId="0" fontId="0" fillId="52" borderId="100" xfId="0" applyNumberFormat="1" applyFont="1" applyFill="1" applyBorder="1" applyAlignment="1">
      <alignment horizontal="center" vertical="center"/>
    </xf>
    <xf numFmtId="0" fontId="3" fillId="52" borderId="71" xfId="0" applyNumberFormat="1" applyFont="1" applyFill="1" applyBorder="1" applyAlignment="1">
      <alignment horizontal="center" vertical="center"/>
    </xf>
    <xf numFmtId="0" fontId="0" fillId="52" borderId="71" xfId="0" applyNumberFormat="1" applyFont="1" applyFill="1" applyBorder="1" applyAlignment="1">
      <alignment horizontal="center" vertical="center"/>
    </xf>
    <xf numFmtId="0" fontId="0" fillId="52" borderId="23" xfId="0" applyFont="1" applyFill="1" applyBorder="1" applyAlignment="1">
      <alignment horizontal="left"/>
    </xf>
    <xf numFmtId="0" fontId="0" fillId="52" borderId="113" xfId="0" applyNumberFormat="1" applyFont="1" applyFill="1" applyBorder="1" applyAlignment="1">
      <alignment horizontal="center" vertical="center"/>
    </xf>
    <xf numFmtId="0" fontId="0" fillId="52" borderId="114" xfId="0" applyNumberFormat="1" applyFont="1" applyFill="1" applyBorder="1" applyAlignment="1">
      <alignment horizontal="center" vertical="center"/>
    </xf>
    <xf numFmtId="0" fontId="0" fillId="52" borderId="115" xfId="0" applyNumberFormat="1" applyFont="1" applyFill="1" applyBorder="1" applyAlignment="1">
      <alignment horizontal="center" vertical="center"/>
    </xf>
    <xf numFmtId="0" fontId="0" fillId="52" borderId="70" xfId="0" applyNumberFormat="1" applyFont="1" applyFill="1" applyBorder="1" applyAlignment="1">
      <alignment horizontal="center" vertical="center"/>
    </xf>
    <xf numFmtId="0" fontId="0" fillId="0" borderId="98" xfId="0" applyBorder="1" applyAlignment="1">
      <alignment horizontal="center"/>
    </xf>
    <xf numFmtId="0" fontId="0" fillId="0" borderId="113" xfId="0" applyBorder="1" applyAlignment="1">
      <alignment horizontal="center"/>
    </xf>
    <xf numFmtId="0" fontId="3" fillId="9" borderId="110" xfId="0" applyFont="1" applyFill="1" applyBorder="1" applyAlignment="1">
      <alignment horizontal="center"/>
    </xf>
    <xf numFmtId="0" fontId="35" fillId="57" borderId="0" xfId="0" applyFont="1" applyFill="1"/>
    <xf numFmtId="0" fontId="35" fillId="57" borderId="0" xfId="0" applyFont="1" applyFill="1" applyAlignment="1">
      <alignment horizontal="center"/>
    </xf>
    <xf numFmtId="3" fontId="0" fillId="61" borderId="9" xfId="0" applyNumberFormat="1" applyFont="1" applyFill="1" applyBorder="1" applyAlignment="1">
      <alignment horizontal="center"/>
    </xf>
    <xf numFmtId="9" fontId="47" fillId="0" borderId="0" xfId="1" applyFont="1" applyAlignment="1">
      <alignment horizontal="center"/>
    </xf>
    <xf numFmtId="3" fontId="0" fillId="4" borderId="9" xfId="0" applyNumberFormat="1" applyFont="1" applyFill="1" applyBorder="1" applyAlignment="1">
      <alignment horizontal="center"/>
    </xf>
    <xf numFmtId="3" fontId="0" fillId="60" borderId="69" xfId="0" applyNumberFormat="1" applyFont="1" applyFill="1" applyBorder="1" applyAlignment="1">
      <alignment horizontal="center"/>
    </xf>
    <xf numFmtId="3" fontId="0" fillId="60" borderId="70" xfId="0" applyNumberFormat="1" applyFill="1" applyBorder="1" applyAlignment="1">
      <alignment horizontal="center"/>
    </xf>
    <xf numFmtId="3" fontId="0" fillId="61" borderId="39" xfId="0" applyNumberFormat="1" applyFont="1" applyFill="1" applyBorder="1" applyAlignment="1">
      <alignment horizontal="center"/>
    </xf>
    <xf numFmtId="3" fontId="0" fillId="4" borderId="8" xfId="0" applyNumberFormat="1" applyFont="1" applyFill="1" applyBorder="1" applyAlignment="1">
      <alignment horizontal="center"/>
    </xf>
    <xf numFmtId="3" fontId="0" fillId="60" borderId="16" xfId="0" applyNumberFormat="1" applyFont="1" applyFill="1" applyBorder="1" applyAlignment="1">
      <alignment horizontal="center"/>
    </xf>
    <xf numFmtId="3" fontId="0" fillId="61" borderId="37" xfId="0" applyNumberFormat="1" applyFont="1" applyFill="1" applyBorder="1" applyAlignment="1">
      <alignment horizontal="center"/>
    </xf>
    <xf numFmtId="3" fontId="0" fillId="61" borderId="70" xfId="0" applyNumberFormat="1" applyFill="1" applyBorder="1" applyAlignment="1">
      <alignment horizontal="center"/>
    </xf>
    <xf numFmtId="3" fontId="0" fillId="61" borderId="16" xfId="0" applyNumberFormat="1" applyFont="1" applyFill="1" applyBorder="1" applyAlignment="1">
      <alignment horizontal="center"/>
    </xf>
    <xf numFmtId="3" fontId="0" fillId="60" borderId="11" xfId="0" applyNumberFormat="1" applyFill="1" applyBorder="1" applyAlignment="1">
      <alignment horizontal="center" vertical="center"/>
    </xf>
    <xf numFmtId="0" fontId="12" fillId="60" borderId="64" xfId="0" applyFont="1" applyFill="1" applyBorder="1" applyAlignment="1">
      <alignment horizontal="center" vertical="center" textRotation="90" wrapText="1"/>
    </xf>
    <xf numFmtId="3" fontId="0" fillId="61" borderId="10" xfId="0" applyNumberFormat="1" applyFont="1" applyFill="1" applyBorder="1" applyAlignment="1">
      <alignment horizontal="center"/>
    </xf>
    <xf numFmtId="3" fontId="0" fillId="60" borderId="10" xfId="0" applyNumberFormat="1" applyFont="1" applyFill="1" applyBorder="1" applyAlignment="1">
      <alignment horizontal="center"/>
    </xf>
    <xf numFmtId="3" fontId="0" fillId="61" borderId="8" xfId="0" applyNumberFormat="1" applyFont="1" applyFill="1" applyBorder="1" applyAlignment="1">
      <alignment horizontal="center"/>
    </xf>
    <xf numFmtId="0" fontId="0" fillId="60" borderId="12" xfId="0" applyNumberFormat="1" applyFill="1" applyBorder="1" applyAlignment="1">
      <alignment horizontal="center" vertical="center"/>
    </xf>
    <xf numFmtId="0" fontId="12" fillId="60" borderId="57" xfId="0" applyFont="1" applyFill="1" applyBorder="1" applyAlignment="1">
      <alignment horizontal="center" vertical="center" textRotation="90" wrapText="1"/>
    </xf>
    <xf numFmtId="0" fontId="12" fillId="60" borderId="72" xfId="0" applyFont="1" applyFill="1" applyBorder="1" applyAlignment="1">
      <alignment horizontal="center" vertical="center" textRotation="90" wrapText="1"/>
    </xf>
    <xf numFmtId="0" fontId="13" fillId="61" borderId="23" xfId="0" applyFont="1" applyFill="1" applyBorder="1" applyAlignment="1">
      <alignment horizontal="left" vertical="center" wrapText="1"/>
    </xf>
    <xf numFmtId="0" fontId="0" fillId="60" borderId="26" xfId="0" applyNumberFormat="1" applyFill="1" applyBorder="1" applyAlignment="1">
      <alignment horizontal="center" vertical="center"/>
    </xf>
    <xf numFmtId="0" fontId="13" fillId="61" borderId="21" xfId="0" applyFont="1" applyFill="1" applyBorder="1" applyAlignment="1">
      <alignment horizontal="left" vertical="center" wrapText="1"/>
    </xf>
    <xf numFmtId="3" fontId="0" fillId="60" borderId="12" xfId="0" applyNumberFormat="1" applyFill="1" applyBorder="1" applyAlignment="1">
      <alignment horizontal="center" vertical="center"/>
    </xf>
    <xf numFmtId="0" fontId="12" fillId="4" borderId="58" xfId="0" applyFont="1" applyFill="1" applyBorder="1" applyAlignment="1">
      <alignment horizontal="center" vertical="center" textRotation="90" wrapText="1"/>
    </xf>
    <xf numFmtId="0" fontId="13" fillId="4" borderId="21" xfId="0" applyFont="1" applyFill="1" applyBorder="1" applyAlignment="1">
      <alignment horizontal="left" vertical="center" wrapText="1"/>
    </xf>
    <xf numFmtId="3" fontId="0" fillId="61" borderId="69" xfId="0" applyNumberFormat="1" applyFill="1" applyBorder="1" applyAlignment="1">
      <alignment horizontal="center"/>
    </xf>
    <xf numFmtId="3" fontId="0" fillId="60" borderId="26" xfId="0" applyNumberFormat="1" applyFill="1" applyBorder="1" applyAlignment="1">
      <alignment horizontal="center" vertical="center"/>
    </xf>
    <xf numFmtId="3" fontId="0" fillId="61" borderId="15" xfId="0" applyNumberFormat="1" applyFont="1" applyFill="1" applyBorder="1" applyAlignment="1">
      <alignment horizontal="center"/>
    </xf>
    <xf numFmtId="0" fontId="12" fillId="4" borderId="57" xfId="0" applyFont="1" applyFill="1" applyBorder="1" applyAlignment="1">
      <alignment horizontal="center" vertical="center" textRotation="90" wrapText="1"/>
    </xf>
    <xf numFmtId="3" fontId="0" fillId="60" borderId="38" xfId="0" applyNumberFormat="1" applyFill="1" applyBorder="1" applyAlignment="1">
      <alignment horizontal="center" vertical="center"/>
    </xf>
    <xf numFmtId="0" fontId="12" fillId="60" borderId="58" xfId="0" applyFont="1" applyFill="1" applyBorder="1" applyAlignment="1">
      <alignment horizontal="center" vertical="center" textRotation="90" wrapText="1"/>
    </xf>
    <xf numFmtId="0" fontId="47" fillId="0" borderId="0" xfId="0" applyFont="1" applyAlignment="1">
      <alignment horizontal="center"/>
    </xf>
    <xf numFmtId="3" fontId="0" fillId="60" borderId="59" xfId="0" applyNumberFormat="1" applyFill="1" applyBorder="1" applyAlignment="1">
      <alignment horizontal="center" vertical="center"/>
    </xf>
    <xf numFmtId="3" fontId="0" fillId="61" borderId="14" xfId="0" applyNumberFormat="1" applyFont="1" applyFill="1" applyBorder="1" applyAlignment="1">
      <alignment horizontal="center"/>
    </xf>
    <xf numFmtId="3" fontId="0" fillId="60" borderId="54" xfId="0" applyNumberForma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3" fillId="0" borderId="0" xfId="0" applyFont="1" applyFill="1"/>
    <xf numFmtId="0" fontId="16" fillId="0" borderId="0" xfId="0" applyFont="1"/>
    <xf numFmtId="0" fontId="37" fillId="0" borderId="0" xfId="0" applyFont="1" applyAlignment="1">
      <alignment wrapText="1"/>
    </xf>
    <xf numFmtId="0" fontId="23" fillId="0" borderId="0" xfId="0" applyFont="1" applyAlignment="1">
      <alignment horizontal="center"/>
    </xf>
    <xf numFmtId="0" fontId="21" fillId="13" borderId="1" xfId="0" applyFont="1" applyFill="1" applyBorder="1" applyAlignment="1">
      <alignment horizontal="center" vertical="center"/>
    </xf>
    <xf numFmtId="0" fontId="21" fillId="14" borderId="1" xfId="0" applyFont="1" applyFill="1" applyBorder="1" applyAlignment="1">
      <alignment horizontal="center" vertical="center" wrapText="1"/>
    </xf>
    <xf numFmtId="0" fontId="21" fillId="15" borderId="1" xfId="0" applyFont="1" applyFill="1" applyBorder="1" applyAlignment="1">
      <alignment horizontal="center" vertical="center"/>
    </xf>
    <xf numFmtId="0" fontId="45" fillId="5" borderId="1" xfId="0" applyFont="1" applyFill="1" applyBorder="1" applyAlignment="1">
      <alignment horizontal="left"/>
    </xf>
    <xf numFmtId="0" fontId="22" fillId="5" borderId="1" xfId="0" applyNumberFormat="1" applyFont="1" applyFill="1" applyBorder="1" applyAlignment="1">
      <alignment horizontal="center"/>
    </xf>
    <xf numFmtId="10" fontId="22" fillId="10" borderId="1" xfId="0" applyNumberFormat="1" applyFont="1" applyFill="1" applyBorder="1" applyAlignment="1">
      <alignment horizontal="center"/>
    </xf>
    <xf numFmtId="0" fontId="47" fillId="0" borderId="0" xfId="0" applyFont="1"/>
    <xf numFmtId="0" fontId="46" fillId="48" borderId="1" xfId="0" applyFont="1" applyFill="1" applyBorder="1" applyAlignment="1">
      <alignment horizontal="left"/>
    </xf>
    <xf numFmtId="0" fontId="45" fillId="48" borderId="1" xfId="0" applyNumberFormat="1" applyFont="1" applyFill="1" applyBorder="1" applyAlignment="1">
      <alignment horizontal="center"/>
    </xf>
    <xf numFmtId="10" fontId="22" fillId="10" borderId="4" xfId="0" applyNumberFormat="1" applyFont="1" applyFill="1" applyBorder="1" applyAlignment="1">
      <alignment horizontal="center"/>
    </xf>
    <xf numFmtId="0" fontId="0" fillId="47" borderId="1" xfId="0" applyFill="1" applyBorder="1"/>
    <xf numFmtId="0" fontId="0" fillId="47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/>
    <xf numFmtId="0" fontId="18" fillId="9" borderId="1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left" vertical="center" wrapText="1"/>
    </xf>
    <xf numFmtId="3" fontId="0" fillId="4" borderId="14" xfId="0" applyNumberFormat="1" applyFont="1" applyFill="1" applyBorder="1" applyAlignment="1">
      <alignment horizontal="center"/>
    </xf>
    <xf numFmtId="3" fontId="0" fillId="4" borderId="15" xfId="0" applyNumberFormat="1" applyFont="1" applyFill="1" applyBorder="1" applyAlignment="1">
      <alignment horizontal="center"/>
    </xf>
    <xf numFmtId="0" fontId="0" fillId="62" borderId="0" xfId="0" applyFill="1" applyAlignment="1">
      <alignment horizontal="right"/>
    </xf>
    <xf numFmtId="0" fontId="0" fillId="62" borderId="0" xfId="0" applyFill="1"/>
    <xf numFmtId="0" fontId="0" fillId="61" borderId="0" xfId="0" applyFill="1" applyAlignment="1">
      <alignment horizontal="right"/>
    </xf>
    <xf numFmtId="0" fontId="0" fillId="61" borderId="0" xfId="0" applyFill="1"/>
    <xf numFmtId="0" fontId="0" fillId="9" borderId="0" xfId="0" applyFill="1" applyAlignment="1">
      <alignment horizontal="right"/>
    </xf>
    <xf numFmtId="0" fontId="0" fillId="9" borderId="0" xfId="0" applyFill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4" fontId="23" fillId="0" borderId="0" xfId="0" applyNumberFormat="1" applyFont="1" applyAlignment="1">
      <alignment horizontal="center"/>
    </xf>
    <xf numFmtId="10" fontId="22" fillId="2" borderId="40" xfId="0" applyNumberFormat="1" applyFont="1" applyFill="1" applyBorder="1" applyAlignment="1">
      <alignment horizontal="center" vertical="center" wrapText="1"/>
    </xf>
    <xf numFmtId="10" fontId="22" fillId="2" borderId="41" xfId="0" applyNumberFormat="1" applyFont="1" applyFill="1" applyBorder="1" applyAlignment="1">
      <alignment horizontal="center" vertical="center" wrapText="1"/>
    </xf>
    <xf numFmtId="10" fontId="22" fillId="2" borderId="42" xfId="0" applyNumberFormat="1" applyFont="1" applyFill="1" applyBorder="1" applyAlignment="1">
      <alignment horizontal="center" vertical="center" wrapText="1"/>
    </xf>
    <xf numFmtId="10" fontId="22" fillId="2" borderId="73" xfId="0" applyNumberFormat="1" applyFont="1" applyFill="1" applyBorder="1" applyAlignment="1">
      <alignment horizontal="center" vertical="center" wrapText="1"/>
    </xf>
    <xf numFmtId="10" fontId="22" fillId="2" borderId="74" xfId="0" applyNumberFormat="1" applyFont="1" applyFill="1" applyBorder="1" applyAlignment="1">
      <alignment horizontal="center" vertical="center" wrapText="1"/>
    </xf>
    <xf numFmtId="10" fontId="22" fillId="2" borderId="75" xfId="0" applyNumberFormat="1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0" fontId="3" fillId="4" borderId="25" xfId="0" applyFont="1" applyFill="1" applyBorder="1" applyAlignment="1">
      <alignment horizontal="center"/>
    </xf>
    <xf numFmtId="0" fontId="3" fillId="60" borderId="36" xfId="0" applyFont="1" applyFill="1" applyBorder="1" applyAlignment="1">
      <alignment horizontal="center"/>
    </xf>
    <xf numFmtId="0" fontId="3" fillId="60" borderId="24" xfId="0" applyFont="1" applyFill="1" applyBorder="1" applyAlignment="1">
      <alignment horizontal="center"/>
    </xf>
    <xf numFmtId="0" fontId="3" fillId="60" borderId="25" xfId="0" applyFont="1" applyFill="1" applyBorder="1" applyAlignment="1">
      <alignment horizontal="center"/>
    </xf>
    <xf numFmtId="9" fontId="59" fillId="12" borderId="30" xfId="1" applyFont="1" applyFill="1" applyBorder="1" applyAlignment="1">
      <alignment horizontal="center" vertical="center"/>
    </xf>
    <xf numFmtId="9" fontId="59" fillId="12" borderId="31" xfId="1" applyFont="1" applyFill="1" applyBorder="1" applyAlignment="1">
      <alignment horizontal="center" vertical="center"/>
    </xf>
    <xf numFmtId="9" fontId="59" fillId="12" borderId="85" xfId="1" applyFont="1" applyFill="1" applyBorder="1" applyAlignment="1">
      <alignment horizontal="center" vertical="center"/>
    </xf>
    <xf numFmtId="9" fontId="56" fillId="12" borderId="30" xfId="1" applyFont="1" applyFill="1" applyBorder="1" applyAlignment="1">
      <alignment horizontal="center" vertical="center"/>
    </xf>
    <xf numFmtId="9" fontId="56" fillId="12" borderId="31" xfId="1" applyFont="1" applyFill="1" applyBorder="1" applyAlignment="1">
      <alignment horizontal="center" vertical="center"/>
    </xf>
    <xf numFmtId="9" fontId="56" fillId="12" borderId="85" xfId="1" applyFont="1" applyFill="1" applyBorder="1" applyAlignment="1">
      <alignment horizontal="center" vertical="center"/>
    </xf>
    <xf numFmtId="164" fontId="3" fillId="10" borderId="30" xfId="1" applyNumberFormat="1" applyFont="1" applyFill="1" applyBorder="1" applyAlignment="1">
      <alignment horizontal="center" vertical="center"/>
    </xf>
    <xf numFmtId="164" fontId="3" fillId="10" borderId="31" xfId="1" applyNumberFormat="1" applyFont="1" applyFill="1" applyBorder="1" applyAlignment="1">
      <alignment horizontal="center" vertical="center"/>
    </xf>
    <xf numFmtId="164" fontId="3" fillId="10" borderId="85" xfId="1" applyNumberFormat="1" applyFont="1" applyFill="1" applyBorder="1" applyAlignment="1">
      <alignment horizontal="center" vertical="center"/>
    </xf>
    <xf numFmtId="9" fontId="3" fillId="10" borderId="30" xfId="1" applyFont="1" applyFill="1" applyBorder="1" applyAlignment="1">
      <alignment horizontal="center" vertical="center"/>
    </xf>
    <xf numFmtId="9" fontId="3" fillId="10" borderId="31" xfId="1" applyFont="1" applyFill="1" applyBorder="1" applyAlignment="1">
      <alignment horizontal="center" vertical="center"/>
    </xf>
    <xf numFmtId="9" fontId="3" fillId="10" borderId="85" xfId="1" applyFont="1" applyFill="1" applyBorder="1" applyAlignment="1">
      <alignment horizontal="center" vertical="center"/>
    </xf>
    <xf numFmtId="0" fontId="58" fillId="11" borderId="36" xfId="0" applyFont="1" applyFill="1" applyBorder="1" applyAlignment="1">
      <alignment horizontal="center"/>
    </xf>
    <xf numFmtId="0" fontId="58" fillId="11" borderId="24" xfId="0" applyFont="1" applyFill="1" applyBorder="1" applyAlignment="1">
      <alignment horizontal="center"/>
    </xf>
    <xf numFmtId="0" fontId="58" fillId="11" borderId="25" xfId="0" applyFont="1" applyFill="1" applyBorder="1" applyAlignment="1">
      <alignment horizontal="center"/>
    </xf>
    <xf numFmtId="0" fontId="56" fillId="10" borderId="36" xfId="0" applyFont="1" applyFill="1" applyBorder="1" applyAlignment="1">
      <alignment horizontal="center"/>
    </xf>
    <xf numFmtId="0" fontId="56" fillId="10" borderId="24" xfId="0" applyFont="1" applyFill="1" applyBorder="1" applyAlignment="1">
      <alignment horizontal="center"/>
    </xf>
    <xf numFmtId="0" fontId="56" fillId="10" borderId="25" xfId="0" applyFont="1" applyFill="1" applyBorder="1" applyAlignment="1">
      <alignment horizontal="center"/>
    </xf>
    <xf numFmtId="0" fontId="56" fillId="10" borderId="136" xfId="0" applyFont="1" applyFill="1" applyBorder="1" applyAlignment="1">
      <alignment horizontal="center"/>
    </xf>
    <xf numFmtId="0" fontId="56" fillId="10" borderId="0" xfId="0" applyFont="1" applyFill="1" applyBorder="1" applyAlignment="1">
      <alignment horizontal="center"/>
    </xf>
    <xf numFmtId="9" fontId="45" fillId="10" borderId="30" xfId="1" applyFont="1" applyFill="1" applyBorder="1" applyAlignment="1">
      <alignment horizontal="center" vertical="center"/>
    </xf>
    <xf numFmtId="9" fontId="45" fillId="10" borderId="31" xfId="1" applyFont="1" applyFill="1" applyBorder="1" applyAlignment="1">
      <alignment horizontal="center" vertical="center"/>
    </xf>
    <xf numFmtId="9" fontId="45" fillId="10" borderId="85" xfId="1" applyFont="1" applyFill="1" applyBorder="1" applyAlignment="1">
      <alignment horizontal="center" vertical="center"/>
    </xf>
    <xf numFmtId="164" fontId="3" fillId="10" borderId="30" xfId="1" applyNumberFormat="1" applyFont="1" applyFill="1" applyBorder="1" applyAlignment="1">
      <alignment horizontal="center"/>
    </xf>
    <xf numFmtId="164" fontId="3" fillId="10" borderId="85" xfId="1" applyNumberFormat="1" applyFont="1" applyFill="1" applyBorder="1" applyAlignment="1">
      <alignment horizontal="center"/>
    </xf>
    <xf numFmtId="164" fontId="3" fillId="10" borderId="31" xfId="1" applyNumberFormat="1" applyFont="1" applyFill="1" applyBorder="1" applyAlignment="1">
      <alignment horizontal="center"/>
    </xf>
    <xf numFmtId="0" fontId="9" fillId="0" borderId="4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49" fillId="6" borderId="72" xfId="0" applyFont="1" applyFill="1" applyBorder="1" applyAlignment="1" applyProtection="1">
      <alignment horizontal="center" vertical="center" wrapText="1"/>
    </xf>
    <xf numFmtId="0" fontId="49" fillId="6" borderId="0" xfId="0" applyFont="1" applyFill="1" applyBorder="1" applyAlignment="1" applyProtection="1">
      <alignment horizontal="center" vertical="center" wrapText="1"/>
    </xf>
    <xf numFmtId="0" fontId="49" fillId="6" borderId="134" xfId="0" applyFont="1" applyFill="1" applyBorder="1" applyAlignment="1" applyProtection="1">
      <alignment horizontal="center" vertical="center" wrapText="1"/>
    </xf>
    <xf numFmtId="0" fontId="48" fillId="7" borderId="1" xfId="0" applyFont="1" applyFill="1" applyBorder="1" applyAlignment="1" applyProtection="1">
      <alignment horizontal="center" vertical="center" wrapText="1"/>
    </xf>
    <xf numFmtId="0" fontId="38" fillId="0" borderId="1" xfId="0" applyFont="1" applyFill="1" applyBorder="1" applyAlignment="1" applyProtection="1">
      <alignment horizontal="center" vertical="center" wrapText="1"/>
    </xf>
    <xf numFmtId="10" fontId="3" fillId="9" borderId="30" xfId="1" applyNumberFormat="1" applyFont="1" applyFill="1" applyBorder="1" applyAlignment="1">
      <alignment horizontal="center" vertical="center"/>
    </xf>
    <xf numFmtId="10" fontId="3" fillId="9" borderId="31" xfId="1" applyNumberFormat="1" applyFont="1" applyFill="1" applyBorder="1" applyAlignment="1">
      <alignment horizontal="center" vertical="center"/>
    </xf>
    <xf numFmtId="10" fontId="3" fillId="9" borderId="85" xfId="1" applyNumberFormat="1" applyFont="1" applyFill="1" applyBorder="1" applyAlignment="1">
      <alignment horizontal="center" vertical="center"/>
    </xf>
    <xf numFmtId="0" fontId="20" fillId="9" borderId="36" xfId="0" applyFont="1" applyFill="1" applyBorder="1" applyAlignment="1">
      <alignment horizontal="center"/>
    </xf>
    <xf numFmtId="0" fontId="20" fillId="9" borderId="24" xfId="0" applyFont="1" applyFill="1" applyBorder="1" applyAlignment="1">
      <alignment horizontal="center"/>
    </xf>
    <xf numFmtId="0" fontId="20" fillId="9" borderId="25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0" fillId="60" borderId="36" xfId="0" applyFill="1" applyBorder="1" applyAlignment="1">
      <alignment horizontal="center"/>
    </xf>
    <xf numFmtId="0" fontId="0" fillId="60" borderId="24" xfId="0" applyFill="1" applyBorder="1" applyAlignment="1">
      <alignment horizontal="center"/>
    </xf>
    <xf numFmtId="0" fontId="0" fillId="60" borderId="25" xfId="0" applyFill="1" applyBorder="1" applyAlignment="1">
      <alignment horizontal="center"/>
    </xf>
    <xf numFmtId="0" fontId="56" fillId="4" borderId="36" xfId="0" applyFont="1" applyFill="1" applyBorder="1" applyAlignment="1">
      <alignment horizontal="center"/>
    </xf>
    <xf numFmtId="0" fontId="56" fillId="4" borderId="24" xfId="0" applyFont="1" applyFill="1" applyBorder="1" applyAlignment="1">
      <alignment horizontal="center"/>
    </xf>
    <xf numFmtId="0" fontId="56" fillId="4" borderId="25" xfId="0" applyFont="1" applyFill="1" applyBorder="1" applyAlignment="1">
      <alignment horizontal="center"/>
    </xf>
    <xf numFmtId="9" fontId="3" fillId="4" borderId="30" xfId="1" applyFont="1" applyFill="1" applyBorder="1" applyAlignment="1">
      <alignment horizontal="center" vertical="center"/>
    </xf>
    <xf numFmtId="9" fontId="3" fillId="4" borderId="31" xfId="1" applyFont="1" applyFill="1" applyBorder="1" applyAlignment="1">
      <alignment horizontal="center" vertical="center"/>
    </xf>
    <xf numFmtId="9" fontId="3" fillId="4" borderId="85" xfId="1" applyFont="1" applyFill="1" applyBorder="1" applyAlignment="1">
      <alignment horizontal="center" vertical="center"/>
    </xf>
    <xf numFmtId="9" fontId="3" fillId="4" borderId="82" xfId="1" applyFont="1" applyFill="1" applyBorder="1" applyAlignment="1">
      <alignment horizontal="center" vertical="center"/>
    </xf>
    <xf numFmtId="9" fontId="3" fillId="4" borderId="83" xfId="1" applyFont="1" applyFill="1" applyBorder="1" applyAlignment="1">
      <alignment horizontal="center" vertical="center"/>
    </xf>
    <xf numFmtId="9" fontId="3" fillId="4" borderId="84" xfId="1" applyFont="1" applyFill="1" applyBorder="1" applyAlignment="1">
      <alignment horizontal="center" vertical="center"/>
    </xf>
    <xf numFmtId="10" fontId="3" fillId="4" borderId="82" xfId="1" applyNumberFormat="1" applyFont="1" applyFill="1" applyBorder="1" applyAlignment="1">
      <alignment horizontal="center" vertical="center"/>
    </xf>
    <xf numFmtId="10" fontId="3" fillId="4" borderId="84" xfId="1" applyNumberFormat="1" applyFont="1" applyFill="1" applyBorder="1" applyAlignment="1">
      <alignment horizontal="center" vertical="center"/>
    </xf>
    <xf numFmtId="0" fontId="6" fillId="0" borderId="0" xfId="0" applyFont="1" applyFill="1" applyBorder="1"/>
  </cellXfs>
  <cellStyles count="45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7" xr:uid="{00000000-0005-0000-0000-00002F000000}"/>
    <cellStyle name="60% - Énfasis2 2" xfId="38" xr:uid="{00000000-0005-0000-0000-000030000000}"/>
    <cellStyle name="60% - Énfasis3 2" xfId="39" xr:uid="{00000000-0005-0000-0000-000031000000}"/>
    <cellStyle name="60% - Énfasis4 2" xfId="40" xr:uid="{00000000-0005-0000-0000-000032000000}"/>
    <cellStyle name="60% - Énfasis5 2" xfId="41" xr:uid="{00000000-0005-0000-0000-000033000000}"/>
    <cellStyle name="60% - Énfasis6 2" xfId="42" xr:uid="{00000000-0005-0000-0000-000034000000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Incorrecto" xfId="8" builtinId="27" customBuiltin="1"/>
    <cellStyle name="Neutral 2" xfId="36" xr:uid="{00000000-0005-0000-0000-000035000000}"/>
    <cellStyle name="Normal" xfId="0" builtinId="0"/>
    <cellStyle name="Normal 2" xfId="43" xr:uid="{1717CC5C-8E0B-481F-B281-53A983A9B8DE}"/>
    <cellStyle name="Notas" xfId="15" builtinId="10" customBuiltin="1"/>
    <cellStyle name="Porcentaje" xfId="1" builtinId="5"/>
    <cellStyle name="Porcentaje 2" xfId="44" xr:uid="{64AAA2FE-6E49-440F-A90C-800792E8D34F}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FFFF99"/>
      <color rgb="FFFFCCCC"/>
      <color rgb="FFF01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301863188583909E-2"/>
          <c:y val="8.8927937413601152E-2"/>
          <c:w val="0.91753740317015886"/>
          <c:h val="0.60745741649047535"/>
        </c:manualLayout>
      </c:layout>
      <c:lineChart>
        <c:grouping val="standard"/>
        <c:varyColors val="0"/>
        <c:ser>
          <c:idx val="0"/>
          <c:order val="0"/>
          <c:tx>
            <c:strRef>
              <c:f>'1'!$A$9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2"/>
              <c:layout>
                <c:manualLayout>
                  <c:x val="-7.7830327434843145E-3"/>
                  <c:y val="4.68041775861057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F5B-4CCA-BB12-F1D4032AF3FB}"/>
                </c:ext>
              </c:extLst>
            </c:dLbl>
            <c:dLbl>
              <c:idx val="3"/>
              <c:layout>
                <c:manualLayout>
                  <c:x val="-6.4858606195703095E-3"/>
                  <c:y val="3.27629243102741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F5B-4CCA-BB12-F1D4032AF3FB}"/>
                </c:ext>
              </c:extLst>
            </c:dLbl>
            <c:dLbl>
              <c:idx val="4"/>
              <c:layout>
                <c:manualLayout>
                  <c:x val="0"/>
                  <c:y val="2.80825065516634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F5B-4CCA-BB12-F1D4032AF3FB}"/>
                </c:ext>
              </c:extLst>
            </c:dLbl>
            <c:dLbl>
              <c:idx val="5"/>
              <c:layout>
                <c:manualLayout>
                  <c:x val="-1.2971721239140525E-3"/>
                  <c:y val="1.87216710344423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F5B-4CCA-BB12-F1D4032AF3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'1'!$B$8:$M$8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'1'!$B$9:$M$9</c:f>
              <c:numCache>
                <c:formatCode>General</c:formatCode>
                <c:ptCount val="12"/>
                <c:pt idx="0">
                  <c:v>1516</c:v>
                </c:pt>
                <c:pt idx="1">
                  <c:v>1210</c:v>
                </c:pt>
                <c:pt idx="2">
                  <c:v>824</c:v>
                </c:pt>
                <c:pt idx="3">
                  <c:v>852</c:v>
                </c:pt>
                <c:pt idx="4">
                  <c:v>668</c:v>
                </c:pt>
                <c:pt idx="5">
                  <c:v>637</c:v>
                </c:pt>
                <c:pt idx="6">
                  <c:v>807</c:v>
                </c:pt>
                <c:pt idx="7">
                  <c:v>797</c:v>
                </c:pt>
                <c:pt idx="8">
                  <c:v>840</c:v>
                </c:pt>
                <c:pt idx="9">
                  <c:v>830</c:v>
                </c:pt>
                <c:pt idx="10">
                  <c:v>745</c:v>
                </c:pt>
                <c:pt idx="11">
                  <c:v>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91-4E22-8629-50AEF60416CB}"/>
            </c:ext>
          </c:extLst>
        </c:ser>
        <c:ser>
          <c:idx val="1"/>
          <c:order val="1"/>
          <c:tx>
            <c:strRef>
              <c:f>'1'!$A$11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2"/>
              <c:layout>
                <c:manualLayout>
                  <c:x val="-6.4858606195702618E-3"/>
                  <c:y val="-6.08454308619376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F5B-4CCA-BB12-F1D4032AF3FB}"/>
                </c:ext>
              </c:extLst>
            </c:dLbl>
            <c:dLbl>
              <c:idx val="3"/>
              <c:layout>
                <c:manualLayout>
                  <c:x val="-2.5943442478281523E-3"/>
                  <c:y val="-5.61650131033270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5B-4CCA-BB12-F1D4032AF3FB}"/>
                </c:ext>
              </c:extLst>
            </c:dLbl>
            <c:dLbl>
              <c:idx val="4"/>
              <c:layout>
                <c:manualLayout>
                  <c:x val="-1.8160409734796733E-2"/>
                  <c:y val="-4.6804177586105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F5B-4CCA-BB12-F1D4032AF3FB}"/>
                </c:ext>
              </c:extLst>
            </c:dLbl>
            <c:dLbl>
              <c:idx val="5"/>
              <c:layout>
                <c:manualLayout>
                  <c:x val="-1.037737699131242E-2"/>
                  <c:y val="-4.21237598274952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F5B-4CCA-BB12-F1D4032AF3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'1'!$B$8:$M$8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'1'!$B$11:$M$11</c:f>
              <c:numCache>
                <c:formatCode>General</c:formatCode>
                <c:ptCount val="12"/>
                <c:pt idx="0">
                  <c:v>633</c:v>
                </c:pt>
                <c:pt idx="1">
                  <c:v>816</c:v>
                </c:pt>
                <c:pt idx="2">
                  <c:v>836</c:v>
                </c:pt>
                <c:pt idx="3">
                  <c:v>915</c:v>
                </c:pt>
                <c:pt idx="4">
                  <c:v>912</c:v>
                </c:pt>
                <c:pt idx="5">
                  <c:v>882</c:v>
                </c:pt>
                <c:pt idx="6">
                  <c:v>918</c:v>
                </c:pt>
                <c:pt idx="7">
                  <c:v>962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91-4E22-8629-50AEF60416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8547272"/>
        <c:axId val="928546944"/>
      </c:lineChart>
      <c:catAx>
        <c:axId val="928547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8546944"/>
        <c:crosses val="autoZero"/>
        <c:auto val="1"/>
        <c:lblAlgn val="ctr"/>
        <c:lblOffset val="100"/>
        <c:noMultiLvlLbl val="0"/>
      </c:catAx>
      <c:valAx>
        <c:axId val="92854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8547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'1.1'!$A$20</c:f>
              <c:strCache>
                <c:ptCount val="1"/>
                <c:pt idx="0">
                  <c:v>Hospital la Serena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'1.1'!$B$20:$I$20</c:f>
              <c:numCache>
                <c:formatCode>General</c:formatCode>
                <c:ptCount val="8"/>
                <c:pt idx="0">
                  <c:v>527</c:v>
                </c:pt>
                <c:pt idx="1">
                  <c:v>988</c:v>
                </c:pt>
                <c:pt idx="2">
                  <c:v>596</c:v>
                </c:pt>
                <c:pt idx="3">
                  <c:v>605</c:v>
                </c:pt>
                <c:pt idx="4">
                  <c:v>660</c:v>
                </c:pt>
                <c:pt idx="5">
                  <c:v>710</c:v>
                </c:pt>
                <c:pt idx="6">
                  <c:v>716</c:v>
                </c:pt>
                <c:pt idx="7">
                  <c:v>703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4C-4432-90F5-E0F4EF85EEDF}"/>
            </c:ext>
          </c:extLst>
        </c:ser>
        <c:ser>
          <c:idx val="1"/>
          <c:order val="1"/>
          <c:tx>
            <c:strRef>
              <c:f>'1.1'!$A$21</c:f>
              <c:strCache>
                <c:ptCount val="1"/>
                <c:pt idx="0">
                  <c:v>Hospital Coquimbo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'1.1'!$B$21:$I$21</c:f>
              <c:numCache>
                <c:formatCode>General</c:formatCode>
                <c:ptCount val="8"/>
                <c:pt idx="0">
                  <c:v>0</c:v>
                </c:pt>
                <c:pt idx="1">
                  <c:v>31</c:v>
                </c:pt>
                <c:pt idx="2">
                  <c:v>35</c:v>
                </c:pt>
                <c:pt idx="3">
                  <c:v>28</c:v>
                </c:pt>
                <c:pt idx="4">
                  <c:v>47</c:v>
                </c:pt>
                <c:pt idx="5">
                  <c:v>33</c:v>
                </c:pt>
                <c:pt idx="6">
                  <c:v>22</c:v>
                </c:pt>
                <c:pt idx="7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4C-4432-90F5-E0F4EF85EEDF}"/>
            </c:ext>
          </c:extLst>
        </c:ser>
        <c:ser>
          <c:idx val="2"/>
          <c:order val="2"/>
          <c:tx>
            <c:strRef>
              <c:f>'1.1'!$A$22</c:f>
              <c:strCache>
                <c:ptCount val="1"/>
                <c:pt idx="0">
                  <c:v>Hospital Ovalle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'1.1'!$B$22:$I$22</c:f>
              <c:numCache>
                <c:formatCode>General</c:formatCode>
                <c:ptCount val="8"/>
                <c:pt idx="0">
                  <c:v>61</c:v>
                </c:pt>
                <c:pt idx="1">
                  <c:v>165</c:v>
                </c:pt>
                <c:pt idx="2">
                  <c:v>65</c:v>
                </c:pt>
                <c:pt idx="3">
                  <c:v>40</c:v>
                </c:pt>
                <c:pt idx="4">
                  <c:v>51</c:v>
                </c:pt>
                <c:pt idx="5">
                  <c:v>50</c:v>
                </c:pt>
                <c:pt idx="6">
                  <c:v>41</c:v>
                </c:pt>
                <c:pt idx="7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4C-4432-90F5-E0F4EF85EEDF}"/>
            </c:ext>
          </c:extLst>
        </c:ser>
        <c:ser>
          <c:idx val="3"/>
          <c:order val="3"/>
          <c:tx>
            <c:strRef>
              <c:f>'1.1'!$A$23</c:f>
              <c:strCache>
                <c:ptCount val="1"/>
                <c:pt idx="0">
                  <c:v>Hospital Illapel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'1.1'!$B$23:$I$23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3">
                  <c:v>1</c:v>
                </c:pt>
                <c:pt idx="4">
                  <c:v>4</c:v>
                </c:pt>
                <c:pt idx="5">
                  <c:v>1</c:v>
                </c:pt>
                <c:pt idx="6">
                  <c:v>3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14C-4432-90F5-E0F4EF85EEDF}"/>
            </c:ext>
          </c:extLst>
        </c:ser>
        <c:ser>
          <c:idx val="4"/>
          <c:order val="4"/>
          <c:tx>
            <c:strRef>
              <c:f>'1.1'!$A$24</c:f>
              <c:strCache>
                <c:ptCount val="1"/>
                <c:pt idx="0">
                  <c:v>Hospitales baja complejidad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'1.1'!$B$24:$I$24</c:f>
              <c:numCache>
                <c:formatCode>General</c:formatCode>
                <c:ptCount val="8"/>
                <c:pt idx="0">
                  <c:v>11</c:v>
                </c:pt>
                <c:pt idx="1">
                  <c:v>35</c:v>
                </c:pt>
                <c:pt idx="2">
                  <c:v>20</c:v>
                </c:pt>
                <c:pt idx="3">
                  <c:v>12</c:v>
                </c:pt>
                <c:pt idx="4">
                  <c:v>20</c:v>
                </c:pt>
                <c:pt idx="5">
                  <c:v>16</c:v>
                </c:pt>
                <c:pt idx="6">
                  <c:v>39</c:v>
                </c:pt>
                <c:pt idx="7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14C-4432-90F5-E0F4EF85EEDF}"/>
            </c:ext>
          </c:extLst>
        </c:ser>
        <c:ser>
          <c:idx val="5"/>
          <c:order val="5"/>
          <c:tx>
            <c:strRef>
              <c:f>'1.1'!$A$25</c:f>
              <c:strCache>
                <c:ptCount val="1"/>
                <c:pt idx="0">
                  <c:v>APS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'1.1'!$B$19:$I$19</c:f>
              <c:strCache>
                <c:ptCount val="8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</c:strCache>
            </c:strRef>
          </c:cat>
          <c:val>
            <c:numRef>
              <c:f>'1.1'!$B$25:$I$25</c:f>
              <c:numCache>
                <c:formatCode>General</c:formatCode>
                <c:ptCount val="8"/>
                <c:pt idx="0">
                  <c:v>34</c:v>
                </c:pt>
                <c:pt idx="1">
                  <c:v>133</c:v>
                </c:pt>
                <c:pt idx="2">
                  <c:v>88</c:v>
                </c:pt>
                <c:pt idx="3">
                  <c:v>99</c:v>
                </c:pt>
                <c:pt idx="4">
                  <c:v>78</c:v>
                </c:pt>
                <c:pt idx="5">
                  <c:v>72</c:v>
                </c:pt>
                <c:pt idx="6">
                  <c:v>97</c:v>
                </c:pt>
                <c:pt idx="7">
                  <c:v>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14C-4432-90F5-E0F4EF85EE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2208232"/>
        <c:axId val="462208560"/>
        <c:axId val="0"/>
      </c:bar3DChart>
      <c:catAx>
        <c:axId val="462208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62208560"/>
        <c:crosses val="autoZero"/>
        <c:auto val="1"/>
        <c:lblAlgn val="ctr"/>
        <c:lblOffset val="100"/>
        <c:noMultiLvlLbl val="0"/>
      </c:catAx>
      <c:valAx>
        <c:axId val="462208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62208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31818</xdr:colOff>
      <xdr:row>11</xdr:row>
      <xdr:rowOff>180458</xdr:rowOff>
    </xdr:from>
    <xdr:to>
      <xdr:col>12</xdr:col>
      <xdr:colOff>678346</xdr:colOff>
      <xdr:row>26</xdr:row>
      <xdr:rowOff>36391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6E7433D-5DA9-4C89-B377-6BFF8E6739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363140</xdr:colOff>
      <xdr:row>4</xdr:row>
      <xdr:rowOff>51197</xdr:rowOff>
    </xdr:from>
    <xdr:to>
      <xdr:col>19</xdr:col>
      <xdr:colOff>363140</xdr:colOff>
      <xdr:row>21</xdr:row>
      <xdr:rowOff>79772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678A95F-AA61-4B8F-B099-884D42FD4E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E0033-5D9F-45AB-AE50-7B478C00D288}">
  <dimension ref="A2:B15"/>
  <sheetViews>
    <sheetView workbookViewId="0">
      <selection activeCell="D12" sqref="D12"/>
    </sheetView>
  </sheetViews>
  <sheetFormatPr baseColWidth="10" defaultRowHeight="15" x14ac:dyDescent="0.25"/>
  <cols>
    <col min="1" max="1" width="12.140625" style="31" bestFit="1" customWidth="1"/>
    <col min="2" max="2" width="73.28515625" bestFit="1" customWidth="1"/>
  </cols>
  <sheetData>
    <row r="2" spans="1:2" s="595" customFormat="1" ht="30" x14ac:dyDescent="0.25">
      <c r="A2" s="628" t="s">
        <v>415</v>
      </c>
      <c r="B2" s="629" t="s">
        <v>416</v>
      </c>
    </row>
    <row r="3" spans="1:2" s="595" customFormat="1" x14ac:dyDescent="0.25">
      <c r="A3" s="616"/>
    </row>
    <row r="4" spans="1:2" s="595" customFormat="1" x14ac:dyDescent="0.25">
      <c r="A4" s="616"/>
    </row>
    <row r="5" spans="1:2" x14ac:dyDescent="0.25">
      <c r="A5" s="43" t="s">
        <v>93</v>
      </c>
      <c r="B5" s="44" t="s">
        <v>94</v>
      </c>
    </row>
    <row r="6" spans="1:2" x14ac:dyDescent="0.25">
      <c r="A6" s="43" t="s">
        <v>191</v>
      </c>
      <c r="B6" s="44" t="s">
        <v>414</v>
      </c>
    </row>
    <row r="7" spans="1:2" x14ac:dyDescent="0.25">
      <c r="A7" s="43" t="s">
        <v>192</v>
      </c>
      <c r="B7" s="44" t="s">
        <v>95</v>
      </c>
    </row>
    <row r="9" spans="1:2" x14ac:dyDescent="0.25">
      <c r="A9" s="31" t="s">
        <v>35</v>
      </c>
    </row>
    <row r="10" spans="1:2" x14ac:dyDescent="0.25">
      <c r="A10" s="624" t="s">
        <v>96</v>
      </c>
      <c r="B10" s="625" t="s">
        <v>412</v>
      </c>
    </row>
    <row r="11" spans="1:2" x14ac:dyDescent="0.25">
      <c r="A11" s="624" t="s">
        <v>98</v>
      </c>
      <c r="B11" s="625" t="s">
        <v>417</v>
      </c>
    </row>
    <row r="12" spans="1:2" x14ac:dyDescent="0.25">
      <c r="A12" s="626" t="s">
        <v>97</v>
      </c>
      <c r="B12" s="627" t="s">
        <v>413</v>
      </c>
    </row>
    <row r="13" spans="1:2" x14ac:dyDescent="0.25">
      <c r="A13" s="626" t="s">
        <v>99</v>
      </c>
      <c r="B13" s="627" t="s">
        <v>418</v>
      </c>
    </row>
    <row r="14" spans="1:2" x14ac:dyDescent="0.25">
      <c r="A14" s="622" t="s">
        <v>100</v>
      </c>
      <c r="B14" s="623" t="s">
        <v>412</v>
      </c>
    </row>
    <row r="15" spans="1:2" x14ac:dyDescent="0.25">
      <c r="A15" s="622" t="s">
        <v>101</v>
      </c>
      <c r="B15" s="623" t="s">
        <v>418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4C3C1-FA29-4E34-82A0-F3535CA822C1}">
  <sheetPr>
    <tabColor rgb="FFFFFF00"/>
  </sheetPr>
  <dimension ref="A1:N32"/>
  <sheetViews>
    <sheetView topLeftCell="A2" zoomScale="80" zoomScaleNormal="80" workbookViewId="0">
      <selection activeCell="O17" sqref="O17"/>
    </sheetView>
  </sheetViews>
  <sheetFormatPr baseColWidth="10" defaultRowHeight="15" x14ac:dyDescent="0.25"/>
  <sheetData>
    <row r="1" spans="1:14" x14ac:dyDescent="0.25">
      <c r="A1" s="4" t="s">
        <v>21</v>
      </c>
    </row>
    <row r="2" spans="1:14" x14ac:dyDescent="0.25">
      <c r="A2" s="4" t="s">
        <v>22</v>
      </c>
    </row>
    <row r="3" spans="1:14" x14ac:dyDescent="0.25">
      <c r="A3" s="4" t="s">
        <v>23</v>
      </c>
    </row>
    <row r="4" spans="1:14" x14ac:dyDescent="0.25">
      <c r="A4" s="4" t="s">
        <v>24</v>
      </c>
    </row>
    <row r="6" spans="1:14" ht="21" x14ac:dyDescent="0.35">
      <c r="B6" s="630" t="s">
        <v>102</v>
      </c>
      <c r="C6" s="630"/>
      <c r="D6" s="630"/>
      <c r="E6" s="630"/>
      <c r="F6" s="630"/>
      <c r="G6" s="630"/>
      <c r="H6" s="630"/>
      <c r="I6" s="630"/>
      <c r="J6" s="630"/>
      <c r="K6" s="630"/>
      <c r="L6" s="630"/>
    </row>
    <row r="7" spans="1:14" x14ac:dyDescent="0.25">
      <c r="A7" s="15"/>
    </row>
    <row r="8" spans="1:14" x14ac:dyDescent="0.25">
      <c r="A8" s="16" t="s">
        <v>52</v>
      </c>
      <c r="B8" s="17" t="s">
        <v>65</v>
      </c>
      <c r="C8" s="17" t="s">
        <v>66</v>
      </c>
      <c r="D8" s="17" t="s">
        <v>67</v>
      </c>
      <c r="E8" s="17" t="s">
        <v>68</v>
      </c>
      <c r="F8" s="17" t="s">
        <v>69</v>
      </c>
      <c r="G8" s="17" t="s">
        <v>70</v>
      </c>
      <c r="H8" s="17" t="s">
        <v>71</v>
      </c>
      <c r="I8" s="17" t="s">
        <v>72</v>
      </c>
      <c r="J8" s="17" t="s">
        <v>73</v>
      </c>
      <c r="K8" s="17" t="s">
        <v>74</v>
      </c>
      <c r="L8" s="17" t="s">
        <v>75</v>
      </c>
      <c r="M8" s="17" t="s">
        <v>76</v>
      </c>
    </row>
    <row r="9" spans="1:14" x14ac:dyDescent="0.25">
      <c r="A9" s="16">
        <v>2017</v>
      </c>
      <c r="B9" s="18">
        <v>1516</v>
      </c>
      <c r="C9" s="18">
        <v>1210</v>
      </c>
      <c r="D9" s="18">
        <v>824</v>
      </c>
      <c r="E9" s="18">
        <v>852</v>
      </c>
      <c r="F9" s="18">
        <v>668</v>
      </c>
      <c r="G9" s="18">
        <v>637</v>
      </c>
      <c r="H9" s="18">
        <v>807</v>
      </c>
      <c r="I9" s="18">
        <v>797</v>
      </c>
      <c r="J9" s="18">
        <v>840</v>
      </c>
      <c r="K9" s="18">
        <v>830</v>
      </c>
      <c r="L9" s="18">
        <v>745</v>
      </c>
      <c r="M9" s="18">
        <v>629</v>
      </c>
    </row>
    <row r="10" spans="1:14" s="47" customFormat="1" hidden="1" x14ac:dyDescent="0.25">
      <c r="A10" s="16"/>
      <c r="B10" s="46"/>
      <c r="C10" s="46"/>
      <c r="D10" s="46"/>
      <c r="E10" s="46"/>
      <c r="F10" s="46"/>
      <c r="G10" s="46"/>
      <c r="H10" s="19" t="s">
        <v>199</v>
      </c>
      <c r="I10" s="130"/>
      <c r="J10" s="130"/>
      <c r="K10" s="130"/>
      <c r="L10" s="130"/>
      <c r="M10" s="130"/>
    </row>
    <row r="11" spans="1:14" x14ac:dyDescent="0.25">
      <c r="A11" s="16">
        <v>2018</v>
      </c>
      <c r="B11" s="18">
        <v>633</v>
      </c>
      <c r="C11" s="18">
        <v>816</v>
      </c>
      <c r="D11" s="18">
        <v>836</v>
      </c>
      <c r="E11" s="18">
        <v>915</v>
      </c>
      <c r="F11" s="18">
        <v>912</v>
      </c>
      <c r="G11" s="46">
        <v>882</v>
      </c>
      <c r="H11" s="46">
        <v>918</v>
      </c>
      <c r="I11" s="46">
        <v>962</v>
      </c>
      <c r="N11" s="47"/>
    </row>
    <row r="12" spans="1:14" x14ac:dyDescent="0.25">
      <c r="A12" s="19"/>
      <c r="B12" s="19"/>
      <c r="C12" s="19"/>
      <c r="N12" s="47"/>
    </row>
    <row r="13" spans="1:14" x14ac:dyDescent="0.25">
      <c r="A13" s="19"/>
      <c r="B13" s="19"/>
      <c r="C13" s="19"/>
    </row>
    <row r="14" spans="1:14" x14ac:dyDescent="0.25">
      <c r="A14" s="19"/>
      <c r="B14" s="19"/>
      <c r="C14" s="19"/>
      <c r="D14" s="19"/>
      <c r="E14" s="19"/>
      <c r="F14" s="19"/>
      <c r="G14" s="19"/>
      <c r="H14" s="19"/>
    </row>
    <row r="15" spans="1:14" x14ac:dyDescent="0.25">
      <c r="A15" s="19"/>
      <c r="B15" s="19"/>
      <c r="C15" s="19"/>
      <c r="D15" s="19"/>
      <c r="E15" s="19"/>
      <c r="F15" s="19"/>
      <c r="G15" s="19"/>
      <c r="H15" s="19"/>
    </row>
    <row r="16" spans="1:14" x14ac:dyDescent="0.25">
      <c r="A16" s="19"/>
      <c r="B16" s="19"/>
      <c r="C16" s="19"/>
      <c r="D16" s="19"/>
      <c r="E16" s="19"/>
      <c r="F16" s="19"/>
      <c r="G16" s="19"/>
      <c r="H16" s="19"/>
    </row>
    <row r="17" spans="1:8" x14ac:dyDescent="0.25">
      <c r="A17" s="19"/>
      <c r="B17" s="19"/>
      <c r="C17" s="19"/>
      <c r="D17" s="19"/>
      <c r="E17" s="19"/>
      <c r="F17" s="19"/>
      <c r="G17" s="19"/>
      <c r="H17" s="19"/>
    </row>
    <row r="18" spans="1:8" x14ac:dyDescent="0.25">
      <c r="A18" s="19"/>
      <c r="B18" s="19"/>
      <c r="C18" s="19"/>
      <c r="D18" s="19"/>
      <c r="E18" s="19"/>
      <c r="F18" s="19"/>
      <c r="G18" s="19"/>
      <c r="H18" s="19"/>
    </row>
    <row r="19" spans="1:8" x14ac:dyDescent="0.25">
      <c r="A19" s="19"/>
      <c r="B19" s="19"/>
      <c r="C19" s="19"/>
      <c r="D19" s="19"/>
      <c r="E19" s="19"/>
      <c r="F19" s="19"/>
      <c r="G19" s="19"/>
      <c r="H19" s="19"/>
    </row>
    <row r="20" spans="1:8" x14ac:dyDescent="0.25">
      <c r="A20" s="19"/>
      <c r="B20" s="19"/>
      <c r="C20" s="19"/>
      <c r="D20" s="19"/>
      <c r="E20" s="19"/>
      <c r="F20" s="19"/>
      <c r="G20" s="19"/>
      <c r="H20" s="19"/>
    </row>
    <row r="21" spans="1:8" x14ac:dyDescent="0.25">
      <c r="A21" s="19"/>
      <c r="B21" s="19"/>
      <c r="C21" s="19"/>
      <c r="D21" s="19"/>
      <c r="E21" s="19"/>
      <c r="F21" s="19"/>
      <c r="G21" s="19"/>
      <c r="H21" s="19"/>
    </row>
    <row r="22" spans="1:8" x14ac:dyDescent="0.25">
      <c r="A22" s="19"/>
      <c r="B22" s="19"/>
      <c r="C22" s="19"/>
      <c r="D22" s="19"/>
      <c r="E22" s="19"/>
      <c r="F22" s="19"/>
      <c r="G22" s="19"/>
      <c r="H22" s="19"/>
    </row>
    <row r="23" spans="1:8" x14ac:dyDescent="0.25">
      <c r="A23" s="19"/>
      <c r="B23" s="19"/>
      <c r="C23" s="19"/>
      <c r="D23" s="19"/>
      <c r="E23" s="19"/>
      <c r="F23" s="19"/>
      <c r="G23" s="19"/>
      <c r="H23" s="19"/>
    </row>
    <row r="24" spans="1:8" x14ac:dyDescent="0.25">
      <c r="A24" s="19"/>
      <c r="B24" s="19"/>
      <c r="C24" s="19"/>
      <c r="D24" s="19"/>
      <c r="E24" s="19"/>
      <c r="F24" s="19"/>
      <c r="G24" s="19"/>
      <c r="H24" s="19"/>
    </row>
    <row r="25" spans="1:8" x14ac:dyDescent="0.25">
      <c r="A25" s="19"/>
      <c r="B25" s="19"/>
      <c r="C25" s="19"/>
      <c r="D25" s="19"/>
      <c r="E25" s="19"/>
      <c r="F25" s="19"/>
      <c r="G25" s="19"/>
      <c r="H25" s="19"/>
    </row>
    <row r="26" spans="1:8" x14ac:dyDescent="0.25">
      <c r="A26" s="19"/>
      <c r="B26" s="19"/>
      <c r="C26" s="19"/>
      <c r="D26" s="19"/>
      <c r="E26" s="19"/>
      <c r="F26" s="19"/>
      <c r="G26" s="19"/>
      <c r="H26" s="19"/>
    </row>
    <row r="27" spans="1:8" x14ac:dyDescent="0.25">
      <c r="A27" s="19"/>
      <c r="B27" s="19"/>
      <c r="C27" s="19"/>
      <c r="D27" s="19"/>
      <c r="E27" s="19"/>
      <c r="F27" s="19"/>
      <c r="G27" s="19"/>
      <c r="H27" s="19"/>
    </row>
    <row r="28" spans="1:8" x14ac:dyDescent="0.25">
      <c r="A28" s="19"/>
      <c r="B28" s="19"/>
      <c r="C28" s="19"/>
      <c r="D28" s="19"/>
      <c r="E28" s="19"/>
      <c r="F28" s="19"/>
      <c r="G28" s="19"/>
      <c r="H28" s="19"/>
    </row>
    <row r="29" spans="1:8" x14ac:dyDescent="0.25">
      <c r="A29" s="19"/>
      <c r="B29" s="19"/>
      <c r="C29" s="19"/>
      <c r="D29" s="19"/>
      <c r="E29" s="19"/>
      <c r="F29" s="19"/>
      <c r="G29" s="19"/>
      <c r="H29" s="19"/>
    </row>
    <row r="30" spans="1:8" x14ac:dyDescent="0.25">
      <c r="A30" s="19"/>
      <c r="B30" s="19"/>
      <c r="C30" s="19"/>
      <c r="D30" s="19"/>
      <c r="E30" s="19"/>
      <c r="F30" s="19"/>
      <c r="G30" s="19"/>
      <c r="H30" s="19"/>
    </row>
    <row r="31" spans="1:8" x14ac:dyDescent="0.25">
      <c r="E31" s="19"/>
      <c r="F31" s="19"/>
      <c r="G31" s="19"/>
      <c r="H31" s="19"/>
    </row>
    <row r="32" spans="1:8" x14ac:dyDescent="0.25">
      <c r="E32" s="19"/>
      <c r="F32" s="19"/>
      <c r="G32" s="19"/>
      <c r="H32" s="19"/>
    </row>
  </sheetData>
  <mergeCells count="1">
    <mergeCell ref="B6:L6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056D0-6ECC-4878-9091-CDD1EA373D7F}">
  <sheetPr>
    <tabColor rgb="FFFFFF00"/>
  </sheetPr>
  <dimension ref="A1:M67"/>
  <sheetViews>
    <sheetView zoomScale="80" zoomScaleNormal="80" workbookViewId="0">
      <selection activeCell="P27" sqref="P27"/>
    </sheetView>
  </sheetViews>
  <sheetFormatPr baseColWidth="10" defaultRowHeight="11.25" x14ac:dyDescent="0.2"/>
  <cols>
    <col min="1" max="1" width="19.85546875" style="23" customWidth="1"/>
    <col min="2" max="2" width="19" style="19" customWidth="1"/>
    <col min="3" max="16384" width="11.42578125" style="19"/>
  </cols>
  <sheetData>
    <row r="1" spans="1:13" ht="15" x14ac:dyDescent="0.25">
      <c r="A1" s="4" t="s">
        <v>21</v>
      </c>
    </row>
    <row r="2" spans="1:13" ht="15" x14ac:dyDescent="0.25">
      <c r="A2" s="4" t="s">
        <v>22</v>
      </c>
    </row>
    <row r="3" spans="1:13" ht="15" x14ac:dyDescent="0.25">
      <c r="A3" s="4" t="s">
        <v>23</v>
      </c>
    </row>
    <row r="4" spans="1:13" ht="15" x14ac:dyDescent="0.25">
      <c r="A4" s="4" t="s">
        <v>24</v>
      </c>
    </row>
    <row r="6" spans="1:13" ht="22.5" x14ac:dyDescent="0.2">
      <c r="B6" s="20" t="s">
        <v>53</v>
      </c>
      <c r="C6" s="20" t="s">
        <v>54</v>
      </c>
      <c r="D6" s="20" t="s">
        <v>55</v>
      </c>
      <c r="E6" s="20" t="s">
        <v>56</v>
      </c>
      <c r="F6" s="20" t="s">
        <v>57</v>
      </c>
      <c r="G6" s="20" t="s">
        <v>58</v>
      </c>
      <c r="H6" s="20" t="s">
        <v>59</v>
      </c>
      <c r="I6" s="20" t="s">
        <v>60</v>
      </c>
      <c r="J6" s="20" t="s">
        <v>61</v>
      </c>
      <c r="K6" s="20" t="s">
        <v>62</v>
      </c>
      <c r="L6" s="20" t="s">
        <v>63</v>
      </c>
      <c r="M6" s="20" t="s">
        <v>64</v>
      </c>
    </row>
    <row r="7" spans="1:13" x14ac:dyDescent="0.2">
      <c r="A7" s="24" t="s">
        <v>52</v>
      </c>
      <c r="B7" s="20" t="s">
        <v>65</v>
      </c>
      <c r="C7" s="20" t="s">
        <v>66</v>
      </c>
      <c r="D7" s="20" t="s">
        <v>67</v>
      </c>
      <c r="E7" s="20" t="s">
        <v>68</v>
      </c>
      <c r="F7" s="20" t="s">
        <v>69</v>
      </c>
      <c r="G7" s="20" t="s">
        <v>70</v>
      </c>
      <c r="H7" s="20" t="s">
        <v>71</v>
      </c>
      <c r="I7" s="20" t="s">
        <v>72</v>
      </c>
      <c r="J7" s="20" t="s">
        <v>73</v>
      </c>
      <c r="K7" s="20" t="s">
        <v>74</v>
      </c>
      <c r="L7" s="20" t="s">
        <v>75</v>
      </c>
      <c r="M7" s="20" t="s">
        <v>76</v>
      </c>
    </row>
    <row r="8" spans="1:13" x14ac:dyDescent="0.2">
      <c r="A8" s="25" t="s">
        <v>77</v>
      </c>
      <c r="B8" s="21">
        <v>1280</v>
      </c>
      <c r="C8" s="21">
        <v>911</v>
      </c>
      <c r="D8" s="21">
        <v>601</v>
      </c>
      <c r="E8" s="21">
        <v>534</v>
      </c>
      <c r="F8" s="21">
        <v>373</v>
      </c>
      <c r="G8" s="21">
        <v>382</v>
      </c>
      <c r="H8" s="21">
        <v>526</v>
      </c>
      <c r="I8" s="21">
        <v>559</v>
      </c>
      <c r="J8" s="21">
        <v>597</v>
      </c>
      <c r="K8" s="21">
        <v>668</v>
      </c>
      <c r="L8" s="21">
        <v>584</v>
      </c>
      <c r="M8" s="21">
        <v>490</v>
      </c>
    </row>
    <row r="9" spans="1:13" x14ac:dyDescent="0.2">
      <c r="A9" s="25" t="s">
        <v>78</v>
      </c>
      <c r="B9" s="21">
        <v>94</v>
      </c>
      <c r="C9" s="21">
        <v>72</v>
      </c>
      <c r="D9" s="21">
        <v>63</v>
      </c>
      <c r="E9" s="21">
        <v>71</v>
      </c>
      <c r="F9" s="21">
        <v>147</v>
      </c>
      <c r="G9" s="21">
        <v>113</v>
      </c>
      <c r="H9" s="21">
        <v>96</v>
      </c>
      <c r="I9" s="21">
        <v>47</v>
      </c>
      <c r="J9" s="21">
        <v>77</v>
      </c>
      <c r="K9" s="21">
        <v>34</v>
      </c>
      <c r="L9" s="21">
        <v>23</v>
      </c>
      <c r="M9" s="21">
        <v>5</v>
      </c>
    </row>
    <row r="10" spans="1:13" x14ac:dyDescent="0.2">
      <c r="A10" s="25" t="s">
        <v>79</v>
      </c>
      <c r="B10" s="21">
        <v>60</v>
      </c>
      <c r="C10" s="21">
        <v>110</v>
      </c>
      <c r="D10" s="21">
        <v>81</v>
      </c>
      <c r="E10" s="21">
        <v>62</v>
      </c>
      <c r="F10" s="21">
        <v>57</v>
      </c>
      <c r="G10" s="21">
        <v>33</v>
      </c>
      <c r="H10" s="21">
        <v>77</v>
      </c>
      <c r="I10" s="21">
        <v>38</v>
      </c>
      <c r="J10" s="21">
        <v>48</v>
      </c>
      <c r="K10" s="21">
        <v>50</v>
      </c>
      <c r="L10" s="21">
        <v>51</v>
      </c>
      <c r="M10" s="21">
        <v>81</v>
      </c>
    </row>
    <row r="11" spans="1:13" x14ac:dyDescent="0.2">
      <c r="A11" s="25" t="s">
        <v>80</v>
      </c>
      <c r="B11" s="21">
        <v>1</v>
      </c>
      <c r="C11" s="21">
        <v>2</v>
      </c>
      <c r="D11" s="21">
        <v>3</v>
      </c>
      <c r="E11" s="21">
        <v>8</v>
      </c>
      <c r="F11" s="21">
        <v>16</v>
      </c>
      <c r="G11" s="21">
        <v>19</v>
      </c>
      <c r="H11" s="21">
        <v>21</v>
      </c>
      <c r="I11" s="21">
        <v>1</v>
      </c>
      <c r="J11" s="21">
        <v>4</v>
      </c>
      <c r="K11" s="21">
        <v>3</v>
      </c>
      <c r="L11" s="21">
        <v>5</v>
      </c>
      <c r="M11" s="21">
        <v>0</v>
      </c>
    </row>
    <row r="12" spans="1:13" x14ac:dyDescent="0.2">
      <c r="A12" s="25" t="s">
        <v>82</v>
      </c>
      <c r="B12" s="21">
        <f>15+4</f>
        <v>19</v>
      </c>
      <c r="C12" s="21">
        <f>12+7+4+2</f>
        <v>25</v>
      </c>
      <c r="D12" s="21">
        <f>13+2+2+1</f>
        <v>18</v>
      </c>
      <c r="E12" s="21">
        <f>17+6+4+3</f>
        <v>30</v>
      </c>
      <c r="F12" s="21">
        <f>6+1+1+1</f>
        <v>9</v>
      </c>
      <c r="G12" s="21">
        <f>6+3+1</f>
        <v>10</v>
      </c>
      <c r="H12" s="21">
        <f>8+6+5+3+2</f>
        <v>24</v>
      </c>
      <c r="I12" s="21">
        <f>16+15+2</f>
        <v>33</v>
      </c>
      <c r="J12" s="21">
        <f>11+10+6+6+5</f>
        <v>38</v>
      </c>
      <c r="K12" s="21">
        <f>11+5+3+3+1</f>
        <v>23</v>
      </c>
      <c r="L12" s="21">
        <f>13+11+1+1</f>
        <v>26</v>
      </c>
      <c r="M12" s="21">
        <f>8+2+1</f>
        <v>11</v>
      </c>
    </row>
    <row r="13" spans="1:13" x14ac:dyDescent="0.2">
      <c r="A13" s="25" t="s">
        <v>81</v>
      </c>
      <c r="B13" s="21">
        <f t="shared" ref="B13:C13" si="0">B14-(B8+B9+B10+B11+B12)</f>
        <v>62</v>
      </c>
      <c r="C13" s="21">
        <f t="shared" si="0"/>
        <v>90</v>
      </c>
      <c r="D13" s="21">
        <f t="shared" ref="D13:M13" si="1">D14-(D8+D9+D10+D11+D12)</f>
        <v>58</v>
      </c>
      <c r="E13" s="21">
        <f t="shared" si="1"/>
        <v>147</v>
      </c>
      <c r="F13" s="21">
        <f t="shared" si="1"/>
        <v>66</v>
      </c>
      <c r="G13" s="21">
        <f t="shared" si="1"/>
        <v>80</v>
      </c>
      <c r="H13" s="21">
        <f t="shared" si="1"/>
        <v>63</v>
      </c>
      <c r="I13" s="21">
        <f t="shared" si="1"/>
        <v>99</v>
      </c>
      <c r="J13" s="21">
        <f t="shared" si="1"/>
        <v>76</v>
      </c>
      <c r="K13" s="21">
        <f t="shared" si="1"/>
        <v>52</v>
      </c>
      <c r="L13" s="21">
        <f t="shared" si="1"/>
        <v>56</v>
      </c>
      <c r="M13" s="21">
        <f t="shared" si="1"/>
        <v>42</v>
      </c>
    </row>
    <row r="14" spans="1:13" x14ac:dyDescent="0.2">
      <c r="A14" s="27" t="s">
        <v>83</v>
      </c>
      <c r="B14" s="22">
        <v>1516</v>
      </c>
      <c r="C14" s="22">
        <v>1210</v>
      </c>
      <c r="D14" s="22">
        <v>824</v>
      </c>
      <c r="E14" s="22">
        <v>852</v>
      </c>
      <c r="F14" s="22">
        <v>668</v>
      </c>
      <c r="G14" s="22">
        <v>637</v>
      </c>
      <c r="H14" s="22">
        <v>807</v>
      </c>
      <c r="I14" s="22">
        <v>777</v>
      </c>
      <c r="J14" s="22">
        <v>840</v>
      </c>
      <c r="K14" s="22">
        <v>830</v>
      </c>
      <c r="L14" s="22">
        <v>745</v>
      </c>
      <c r="M14" s="22">
        <v>629</v>
      </c>
    </row>
    <row r="15" spans="1:13" x14ac:dyDescent="0.2">
      <c r="A15" s="26"/>
    </row>
    <row r="16" spans="1:13" x14ac:dyDescent="0.2">
      <c r="A16" s="26"/>
    </row>
    <row r="18" spans="1:13" ht="22.5" x14ac:dyDescent="0.2">
      <c r="B18" s="17" t="s">
        <v>84</v>
      </c>
      <c r="C18" s="17" t="s">
        <v>85</v>
      </c>
      <c r="D18" s="17" t="s">
        <v>86</v>
      </c>
      <c r="E18" s="17" t="s">
        <v>87</v>
      </c>
      <c r="F18" s="17" t="s">
        <v>183</v>
      </c>
      <c r="G18" s="17" t="s">
        <v>184</v>
      </c>
      <c r="H18" s="17" t="s">
        <v>200</v>
      </c>
      <c r="I18" s="17" t="s">
        <v>387</v>
      </c>
      <c r="J18" s="17"/>
      <c r="K18" s="17"/>
      <c r="L18" s="17"/>
      <c r="M18" s="17"/>
    </row>
    <row r="19" spans="1:13" x14ac:dyDescent="0.2">
      <c r="A19" s="24" t="s">
        <v>52</v>
      </c>
      <c r="B19" s="20" t="s">
        <v>65</v>
      </c>
      <c r="C19" s="20" t="s">
        <v>66</v>
      </c>
      <c r="D19" s="20" t="s">
        <v>67</v>
      </c>
      <c r="E19" s="20" t="s">
        <v>68</v>
      </c>
      <c r="F19" s="20" t="s">
        <v>69</v>
      </c>
      <c r="G19" s="20" t="s">
        <v>70</v>
      </c>
      <c r="H19" s="20" t="s">
        <v>71</v>
      </c>
      <c r="I19" s="20" t="s">
        <v>72</v>
      </c>
      <c r="J19" s="20" t="s">
        <v>73</v>
      </c>
      <c r="K19" s="20" t="s">
        <v>74</v>
      </c>
      <c r="L19" s="20" t="s">
        <v>75</v>
      </c>
      <c r="M19" s="20" t="s">
        <v>76</v>
      </c>
    </row>
    <row r="20" spans="1:13" x14ac:dyDescent="0.2">
      <c r="A20" s="25" t="s">
        <v>77</v>
      </c>
      <c r="B20" s="21">
        <v>527</v>
      </c>
      <c r="C20" s="21">
        <v>988</v>
      </c>
      <c r="D20" s="21">
        <v>596</v>
      </c>
      <c r="E20" s="21">
        <v>605</v>
      </c>
      <c r="F20" s="21">
        <v>660</v>
      </c>
      <c r="G20" s="21">
        <v>710</v>
      </c>
      <c r="H20" s="21">
        <v>716</v>
      </c>
      <c r="I20" s="21">
        <v>703</v>
      </c>
      <c r="J20" s="21"/>
      <c r="K20" s="21"/>
      <c r="L20" s="21"/>
      <c r="M20" s="21"/>
    </row>
    <row r="21" spans="1:13" x14ac:dyDescent="0.2">
      <c r="A21" s="25" t="s">
        <v>78</v>
      </c>
      <c r="B21" s="21">
        <v>0</v>
      </c>
      <c r="C21" s="21">
        <v>31</v>
      </c>
      <c r="D21" s="21">
        <v>35</v>
      </c>
      <c r="E21" s="21">
        <v>28</v>
      </c>
      <c r="F21" s="21">
        <v>47</v>
      </c>
      <c r="G21" s="21">
        <v>33</v>
      </c>
      <c r="H21" s="21">
        <v>22</v>
      </c>
      <c r="I21" s="21">
        <v>16</v>
      </c>
      <c r="J21" s="21"/>
      <c r="K21" s="21"/>
      <c r="L21" s="21"/>
      <c r="M21" s="21"/>
    </row>
    <row r="22" spans="1:13" x14ac:dyDescent="0.2">
      <c r="A22" s="25" t="s">
        <v>79</v>
      </c>
      <c r="B22" s="21">
        <v>61</v>
      </c>
      <c r="C22" s="21">
        <v>165</v>
      </c>
      <c r="D22" s="21">
        <v>65</v>
      </c>
      <c r="E22" s="21">
        <v>40</v>
      </c>
      <c r="F22" s="21">
        <v>51</v>
      </c>
      <c r="G22" s="21">
        <v>50</v>
      </c>
      <c r="H22" s="21">
        <v>41</v>
      </c>
      <c r="I22" s="21">
        <v>32</v>
      </c>
      <c r="J22" s="21"/>
      <c r="K22" s="21"/>
      <c r="L22" s="21"/>
      <c r="M22" s="21"/>
    </row>
    <row r="23" spans="1:13" x14ac:dyDescent="0.2">
      <c r="A23" s="25" t="s">
        <v>80</v>
      </c>
      <c r="B23" s="21">
        <v>0</v>
      </c>
      <c r="C23" s="21">
        <v>0</v>
      </c>
      <c r="D23" s="21"/>
      <c r="E23" s="21">
        <v>1</v>
      </c>
      <c r="F23" s="21">
        <v>4</v>
      </c>
      <c r="G23" s="21">
        <v>1</v>
      </c>
      <c r="H23" s="21">
        <v>3</v>
      </c>
      <c r="I23" s="21">
        <v>0</v>
      </c>
      <c r="J23" s="21"/>
      <c r="K23" s="21"/>
      <c r="L23" s="21"/>
      <c r="M23" s="21"/>
    </row>
    <row r="24" spans="1:13" x14ac:dyDescent="0.2">
      <c r="A24" s="25" t="s">
        <v>82</v>
      </c>
      <c r="B24" s="21">
        <f>6+2+1+1+1</f>
        <v>11</v>
      </c>
      <c r="C24" s="21">
        <f>16+8+7+3+1</f>
        <v>35</v>
      </c>
      <c r="D24" s="21">
        <f>8+8+4</f>
        <v>20</v>
      </c>
      <c r="E24" s="21">
        <f>8+4</f>
        <v>12</v>
      </c>
      <c r="F24" s="21">
        <f>7+7+4+1+1</f>
        <v>20</v>
      </c>
      <c r="G24" s="21">
        <v>16</v>
      </c>
      <c r="H24" s="21">
        <v>39</v>
      </c>
      <c r="I24" s="21">
        <v>55</v>
      </c>
      <c r="J24" s="21"/>
      <c r="K24" s="21"/>
      <c r="L24" s="21"/>
      <c r="M24" s="21"/>
    </row>
    <row r="25" spans="1:13" x14ac:dyDescent="0.2">
      <c r="A25" s="25" t="s">
        <v>81</v>
      </c>
      <c r="B25" s="21">
        <f>B26-(B20+B21+B22+B23+B24)</f>
        <v>34</v>
      </c>
      <c r="C25" s="21">
        <f t="shared" ref="C25:F25" si="2">C26-(C20+C21+C22+C23+C24)</f>
        <v>133</v>
      </c>
      <c r="D25" s="21">
        <f t="shared" si="2"/>
        <v>88</v>
      </c>
      <c r="E25" s="21">
        <f t="shared" si="2"/>
        <v>99</v>
      </c>
      <c r="F25" s="21">
        <f t="shared" si="2"/>
        <v>78</v>
      </c>
      <c r="G25" s="21">
        <f>882-810</f>
        <v>72</v>
      </c>
      <c r="H25" s="21">
        <v>97</v>
      </c>
      <c r="I25" s="21">
        <v>156</v>
      </c>
      <c r="J25" s="21"/>
      <c r="K25" s="21"/>
      <c r="L25" s="21"/>
      <c r="M25" s="21"/>
    </row>
    <row r="26" spans="1:13" x14ac:dyDescent="0.2">
      <c r="A26" s="28" t="s">
        <v>88</v>
      </c>
      <c r="B26" s="29">
        <v>633</v>
      </c>
      <c r="C26" s="29">
        <v>1352</v>
      </c>
      <c r="D26" s="29">
        <v>804</v>
      </c>
      <c r="E26" s="29">
        <v>785</v>
      </c>
      <c r="F26" s="29">
        <v>860</v>
      </c>
      <c r="G26" s="29">
        <v>882</v>
      </c>
      <c r="H26" s="29">
        <f>SUM(H20:H25)</f>
        <v>918</v>
      </c>
      <c r="I26" s="618">
        <f>SUM(I20:I25)</f>
        <v>962</v>
      </c>
      <c r="J26" s="29"/>
      <c r="K26" s="29"/>
      <c r="L26" s="29"/>
      <c r="M26" s="29"/>
    </row>
    <row r="28" spans="1:13" x14ac:dyDescent="0.2">
      <c r="A28" s="19"/>
    </row>
    <row r="29" spans="1:13" x14ac:dyDescent="0.2">
      <c r="A29" s="19"/>
      <c r="B29" s="597" t="s">
        <v>388</v>
      </c>
      <c r="C29" s="597" t="s">
        <v>89</v>
      </c>
      <c r="K29" s="597"/>
      <c r="L29" s="597"/>
    </row>
    <row r="30" spans="1:13" x14ac:dyDescent="0.2">
      <c r="A30" s="19"/>
      <c r="B30" s="597" t="s">
        <v>389</v>
      </c>
      <c r="C30" s="597">
        <v>34</v>
      </c>
    </row>
    <row r="31" spans="1:13" x14ac:dyDescent="0.2">
      <c r="A31" s="19"/>
      <c r="B31" s="597" t="s">
        <v>299</v>
      </c>
      <c r="C31" s="597">
        <v>21</v>
      </c>
    </row>
    <row r="32" spans="1:13" x14ac:dyDescent="0.2">
      <c r="A32" s="19"/>
      <c r="B32" s="597" t="s">
        <v>390</v>
      </c>
      <c r="C32" s="597">
        <v>17</v>
      </c>
    </row>
    <row r="33" spans="1:3" x14ac:dyDescent="0.2">
      <c r="A33" s="19"/>
      <c r="B33" s="597" t="s">
        <v>306</v>
      </c>
      <c r="C33" s="597">
        <v>9</v>
      </c>
    </row>
    <row r="34" spans="1:3" x14ac:dyDescent="0.2">
      <c r="A34" s="19"/>
      <c r="B34" s="597" t="s">
        <v>391</v>
      </c>
      <c r="C34" s="597">
        <v>9</v>
      </c>
    </row>
    <row r="35" spans="1:3" x14ac:dyDescent="0.2">
      <c r="A35" s="19"/>
      <c r="B35" s="597" t="s">
        <v>300</v>
      </c>
      <c r="C35" s="597">
        <v>6</v>
      </c>
    </row>
    <row r="36" spans="1:3" x14ac:dyDescent="0.2">
      <c r="A36" s="19"/>
      <c r="B36" s="597" t="s">
        <v>303</v>
      </c>
      <c r="C36" s="597">
        <v>6</v>
      </c>
    </row>
    <row r="37" spans="1:3" x14ac:dyDescent="0.2">
      <c r="A37" s="19"/>
      <c r="B37" s="597" t="s">
        <v>392</v>
      </c>
      <c r="C37" s="597">
        <v>5</v>
      </c>
    </row>
    <row r="38" spans="1:3" x14ac:dyDescent="0.2">
      <c r="A38" s="19"/>
      <c r="B38" s="597" t="s">
        <v>393</v>
      </c>
      <c r="C38" s="597">
        <v>5</v>
      </c>
    </row>
    <row r="39" spans="1:3" x14ac:dyDescent="0.2">
      <c r="A39" s="19"/>
      <c r="B39" s="597" t="s">
        <v>394</v>
      </c>
      <c r="C39" s="597">
        <v>4</v>
      </c>
    </row>
    <row r="40" spans="1:3" x14ac:dyDescent="0.2">
      <c r="A40" s="19"/>
      <c r="B40" s="597" t="s">
        <v>304</v>
      </c>
      <c r="C40" s="597">
        <v>4</v>
      </c>
    </row>
    <row r="41" spans="1:3" x14ac:dyDescent="0.2">
      <c r="A41" s="19"/>
      <c r="B41" s="597" t="s">
        <v>227</v>
      </c>
      <c r="C41" s="597">
        <v>4</v>
      </c>
    </row>
    <row r="42" spans="1:3" x14ac:dyDescent="0.2">
      <c r="A42" s="19"/>
      <c r="B42" s="597" t="s">
        <v>395</v>
      </c>
      <c r="C42" s="597">
        <v>3</v>
      </c>
    </row>
    <row r="43" spans="1:3" x14ac:dyDescent="0.2">
      <c r="A43" s="19"/>
      <c r="B43" s="597" t="s">
        <v>235</v>
      </c>
      <c r="C43" s="597">
        <v>3</v>
      </c>
    </row>
    <row r="44" spans="1:3" x14ac:dyDescent="0.2">
      <c r="A44" s="19"/>
      <c r="B44" s="597" t="s">
        <v>396</v>
      </c>
      <c r="C44" s="597">
        <v>3</v>
      </c>
    </row>
    <row r="45" spans="1:3" x14ac:dyDescent="0.2">
      <c r="A45" s="19"/>
      <c r="B45" s="597" t="s">
        <v>297</v>
      </c>
      <c r="C45" s="597">
        <v>2</v>
      </c>
    </row>
    <row r="46" spans="1:3" x14ac:dyDescent="0.2">
      <c r="A46" s="19"/>
      <c r="B46" s="597" t="s">
        <v>397</v>
      </c>
      <c r="C46" s="597">
        <v>2</v>
      </c>
    </row>
    <row r="47" spans="1:3" x14ac:dyDescent="0.2">
      <c r="A47" s="19"/>
      <c r="B47" s="597" t="s">
        <v>398</v>
      </c>
      <c r="C47" s="597">
        <v>2</v>
      </c>
    </row>
    <row r="48" spans="1:3" x14ac:dyDescent="0.2">
      <c r="A48" s="19"/>
      <c r="B48" s="597" t="s">
        <v>399</v>
      </c>
      <c r="C48" s="597">
        <v>2</v>
      </c>
    </row>
    <row r="49" spans="1:3" x14ac:dyDescent="0.2">
      <c r="A49" s="19"/>
      <c r="B49" s="597" t="s">
        <v>298</v>
      </c>
      <c r="C49" s="597">
        <v>2</v>
      </c>
    </row>
    <row r="50" spans="1:3" x14ac:dyDescent="0.2">
      <c r="A50" s="19"/>
      <c r="B50" s="597" t="s">
        <v>400</v>
      </c>
      <c r="C50" s="597">
        <v>2</v>
      </c>
    </row>
    <row r="51" spans="1:3" x14ac:dyDescent="0.2">
      <c r="A51" s="19"/>
      <c r="B51" s="597" t="s">
        <v>401</v>
      </c>
      <c r="C51" s="597">
        <v>1</v>
      </c>
    </row>
    <row r="52" spans="1:3" x14ac:dyDescent="0.2">
      <c r="A52" s="19"/>
      <c r="B52" s="597" t="s">
        <v>402</v>
      </c>
      <c r="C52" s="597">
        <v>1</v>
      </c>
    </row>
    <row r="53" spans="1:3" x14ac:dyDescent="0.2">
      <c r="A53" s="19"/>
      <c r="B53" s="597" t="s">
        <v>403</v>
      </c>
      <c r="C53" s="597">
        <v>1</v>
      </c>
    </row>
    <row r="54" spans="1:3" x14ac:dyDescent="0.2">
      <c r="A54" s="19"/>
      <c r="B54" s="597" t="s">
        <v>404</v>
      </c>
      <c r="C54" s="597">
        <v>1</v>
      </c>
    </row>
    <row r="55" spans="1:3" x14ac:dyDescent="0.2">
      <c r="A55" s="19"/>
      <c r="B55" s="597" t="s">
        <v>405</v>
      </c>
      <c r="C55" s="597">
        <v>1</v>
      </c>
    </row>
    <row r="56" spans="1:3" x14ac:dyDescent="0.2">
      <c r="A56" s="19"/>
      <c r="B56" s="597" t="s">
        <v>406</v>
      </c>
      <c r="C56" s="597">
        <v>1</v>
      </c>
    </row>
    <row r="57" spans="1:3" x14ac:dyDescent="0.2">
      <c r="A57" s="19"/>
      <c r="B57" s="597" t="s">
        <v>407</v>
      </c>
      <c r="C57" s="597">
        <v>1</v>
      </c>
    </row>
    <row r="58" spans="1:3" x14ac:dyDescent="0.2">
      <c r="A58" s="19"/>
      <c r="B58" s="597" t="s">
        <v>408</v>
      </c>
      <c r="C58" s="597">
        <v>1</v>
      </c>
    </row>
    <row r="59" spans="1:3" x14ac:dyDescent="0.2">
      <c r="A59" s="19"/>
      <c r="B59" s="597" t="s">
        <v>409</v>
      </c>
      <c r="C59" s="597">
        <v>1</v>
      </c>
    </row>
    <row r="60" spans="1:3" x14ac:dyDescent="0.2">
      <c r="B60" s="597" t="s">
        <v>410</v>
      </c>
      <c r="C60" s="597">
        <v>1</v>
      </c>
    </row>
    <row r="61" spans="1:3" x14ac:dyDescent="0.2">
      <c r="B61" s="597" t="s">
        <v>411</v>
      </c>
      <c r="C61" s="597">
        <v>1</v>
      </c>
    </row>
    <row r="63" spans="1:3" x14ac:dyDescent="0.2">
      <c r="B63" s="597" t="s">
        <v>315</v>
      </c>
      <c r="C63" s="597">
        <v>37</v>
      </c>
    </row>
    <row r="64" spans="1:3" x14ac:dyDescent="0.2">
      <c r="B64" s="597" t="s">
        <v>314</v>
      </c>
      <c r="C64" s="597">
        <v>12</v>
      </c>
    </row>
    <row r="65" spans="2:3" x14ac:dyDescent="0.2">
      <c r="B65" s="597" t="s">
        <v>234</v>
      </c>
      <c r="C65" s="597">
        <v>4</v>
      </c>
    </row>
    <row r="66" spans="2:3" x14ac:dyDescent="0.2">
      <c r="B66" s="597" t="s">
        <v>313</v>
      </c>
      <c r="C66" s="597">
        <v>1</v>
      </c>
    </row>
    <row r="67" spans="2:3" x14ac:dyDescent="0.2">
      <c r="B67" s="597" t="s">
        <v>240</v>
      </c>
      <c r="C67" s="597">
        <v>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98F4C-64D5-4B9B-BF8A-241745993D5A}">
  <sheetPr>
    <tabColor rgb="FFFFFF00"/>
  </sheetPr>
  <dimension ref="A1:AB69"/>
  <sheetViews>
    <sheetView topLeftCell="T1" zoomScale="80" zoomScaleNormal="80" workbookViewId="0">
      <selection activeCell="AE8" sqref="AE8"/>
    </sheetView>
  </sheetViews>
  <sheetFormatPr baseColWidth="10" defaultRowHeight="15" x14ac:dyDescent="0.25"/>
  <cols>
    <col min="1" max="1" width="5.7109375" customWidth="1"/>
    <col min="2" max="2" width="47.7109375" customWidth="1"/>
    <col min="3" max="3" width="7.7109375" customWidth="1"/>
    <col min="5" max="5" width="8.7109375" customWidth="1"/>
    <col min="6" max="6" width="3.140625" customWidth="1"/>
    <col min="7" max="7" width="4.28515625" customWidth="1"/>
    <col min="8" max="8" width="49.5703125" customWidth="1"/>
    <col min="12" max="12" width="2.42578125" customWidth="1"/>
    <col min="13" max="13" width="3.85546875" bestFit="1" customWidth="1"/>
    <col min="14" max="14" width="55.5703125" customWidth="1"/>
    <col min="18" max="18" width="1.5703125" customWidth="1"/>
    <col min="19" max="19" width="61.140625" customWidth="1"/>
    <col min="23" max="24" width="3.140625" customWidth="1"/>
    <col min="25" max="25" width="75.28515625" customWidth="1"/>
    <col min="26" max="26" width="11" bestFit="1" customWidth="1"/>
    <col min="27" max="27" width="8.7109375" bestFit="1" customWidth="1"/>
    <col min="28" max="28" width="7.7109375" bestFit="1" customWidth="1"/>
  </cols>
  <sheetData>
    <row r="1" spans="1:28" x14ac:dyDescent="0.25">
      <c r="A1" s="15" t="s">
        <v>21</v>
      </c>
    </row>
    <row r="2" spans="1:28" x14ac:dyDescent="0.25">
      <c r="A2" s="15" t="s">
        <v>22</v>
      </c>
    </row>
    <row r="3" spans="1:28" x14ac:dyDescent="0.25">
      <c r="A3" s="15" t="s">
        <v>23</v>
      </c>
    </row>
    <row r="4" spans="1:28" x14ac:dyDescent="0.25">
      <c r="A4" s="15" t="s">
        <v>24</v>
      </c>
    </row>
    <row r="5" spans="1:28" ht="23.25" x14ac:dyDescent="0.35">
      <c r="A5" s="15"/>
      <c r="S5" s="631" t="s">
        <v>177</v>
      </c>
      <c r="T5" s="631"/>
      <c r="U5" s="631"/>
      <c r="V5" s="48"/>
      <c r="X5" s="595"/>
      <c r="Y5" s="631" t="s">
        <v>177</v>
      </c>
      <c r="Z5" s="631"/>
      <c r="AA5" s="631"/>
      <c r="AB5" s="598"/>
    </row>
    <row r="6" spans="1:28" ht="20.25" customHeight="1" x14ac:dyDescent="0.35">
      <c r="B6" s="631" t="s">
        <v>177</v>
      </c>
      <c r="C6" s="631"/>
      <c r="D6" s="631"/>
      <c r="G6" s="47"/>
      <c r="H6" s="631" t="s">
        <v>177</v>
      </c>
      <c r="I6" s="631"/>
      <c r="J6" s="631"/>
      <c r="K6" s="48"/>
      <c r="L6" s="47"/>
      <c r="M6" s="47"/>
      <c r="N6" s="631" t="s">
        <v>177</v>
      </c>
      <c r="O6" s="631"/>
      <c r="P6" s="631"/>
      <c r="Q6" s="48"/>
      <c r="S6" s="632">
        <v>43298</v>
      </c>
      <c r="T6" s="632"/>
      <c r="U6" s="632"/>
      <c r="V6" s="47"/>
      <c r="X6" s="595"/>
      <c r="Y6" s="632">
        <v>43333</v>
      </c>
      <c r="Z6" s="632"/>
      <c r="AA6" s="632"/>
      <c r="AB6" s="595"/>
    </row>
    <row r="7" spans="1:28" ht="20.25" customHeight="1" thickBot="1" x14ac:dyDescent="0.4">
      <c r="B7" s="632">
        <v>43235</v>
      </c>
      <c r="C7" s="632"/>
      <c r="D7" s="632"/>
      <c r="G7" s="47"/>
      <c r="H7" s="632">
        <v>43256</v>
      </c>
      <c r="I7" s="632"/>
      <c r="J7" s="632"/>
      <c r="K7" s="47"/>
      <c r="L7" s="47"/>
      <c r="M7" s="47"/>
      <c r="N7" s="632">
        <v>43277</v>
      </c>
      <c r="O7" s="632"/>
      <c r="P7" s="632"/>
      <c r="Q7" s="47"/>
      <c r="S7" s="119"/>
      <c r="T7" s="119"/>
      <c r="U7" s="119"/>
      <c r="V7" s="47"/>
      <c r="X7" s="595"/>
      <c r="Y7" s="599"/>
      <c r="Z7" s="599"/>
      <c r="AA7" s="599"/>
      <c r="AB7" s="595"/>
    </row>
    <row r="8" spans="1:28" ht="60.75" thickTop="1" x14ac:dyDescent="0.25">
      <c r="B8" s="32" t="s">
        <v>104</v>
      </c>
      <c r="C8" s="33" t="s">
        <v>105</v>
      </c>
      <c r="D8" s="34" t="s">
        <v>106</v>
      </c>
      <c r="G8" s="47"/>
      <c r="H8" s="32" t="s">
        <v>104</v>
      </c>
      <c r="I8" s="33" t="s">
        <v>105</v>
      </c>
      <c r="J8" s="34" t="s">
        <v>106</v>
      </c>
      <c r="K8" s="47"/>
      <c r="L8" s="47"/>
      <c r="M8" s="47"/>
      <c r="N8" s="108" t="s">
        <v>104</v>
      </c>
      <c r="O8" s="109" t="s">
        <v>105</v>
      </c>
      <c r="P8" s="110" t="s">
        <v>106</v>
      </c>
      <c r="Q8" s="47"/>
      <c r="S8" s="32" t="s">
        <v>104</v>
      </c>
      <c r="T8" s="33" t="s">
        <v>105</v>
      </c>
      <c r="U8" s="34" t="s">
        <v>106</v>
      </c>
      <c r="V8" s="47"/>
      <c r="X8" s="595"/>
      <c r="Y8" s="600" t="s">
        <v>104</v>
      </c>
      <c r="Z8" s="601" t="s">
        <v>105</v>
      </c>
      <c r="AA8" s="602" t="s">
        <v>106</v>
      </c>
      <c r="AB8" s="595"/>
    </row>
    <row r="9" spans="1:28" ht="15.75" thickBot="1" x14ac:dyDescent="0.3">
      <c r="B9" s="35" t="s">
        <v>89</v>
      </c>
      <c r="C9" s="36">
        <f>SUM(C10:C69)</f>
        <v>858</v>
      </c>
      <c r="D9" s="37">
        <f>C9/$C$9</f>
        <v>1</v>
      </c>
      <c r="G9" s="47"/>
      <c r="H9" s="35" t="s">
        <v>89</v>
      </c>
      <c r="I9" s="36">
        <v>882</v>
      </c>
      <c r="J9" s="37">
        <v>1</v>
      </c>
      <c r="K9" s="47"/>
      <c r="L9" s="47"/>
      <c r="M9" s="47"/>
      <c r="N9" s="111" t="s">
        <v>89</v>
      </c>
      <c r="O9" s="112">
        <f>SUM(O10:O67)</f>
        <v>867</v>
      </c>
      <c r="P9" s="113">
        <f>O9/O9</f>
        <v>1</v>
      </c>
      <c r="Q9" s="47"/>
      <c r="S9" s="131" t="s">
        <v>89</v>
      </c>
      <c r="T9" s="36">
        <v>918</v>
      </c>
      <c r="U9" s="37">
        <v>1</v>
      </c>
      <c r="V9" s="47"/>
      <c r="X9" s="595"/>
      <c r="Y9" s="603" t="s">
        <v>89</v>
      </c>
      <c r="Z9" s="604">
        <v>962</v>
      </c>
      <c r="AA9" s="605">
        <v>1</v>
      </c>
      <c r="AB9" s="595"/>
    </row>
    <row r="10" spans="1:28" ht="15.75" x14ac:dyDescent="0.25">
      <c r="A10" t="s">
        <v>107</v>
      </c>
      <c r="B10" s="38" t="s">
        <v>108</v>
      </c>
      <c r="C10" s="39">
        <v>210</v>
      </c>
      <c r="D10" s="37">
        <f t="shared" ref="D10:D69" si="0">C10/$C$9</f>
        <v>0.24475524475524477</v>
      </c>
      <c r="E10" s="633">
        <f>SUM(D10,D11,D12)</f>
        <v>0.4358974358974359</v>
      </c>
      <c r="G10" s="47" t="s">
        <v>107</v>
      </c>
      <c r="H10" s="38" t="s">
        <v>108</v>
      </c>
      <c r="I10" s="39">
        <v>230</v>
      </c>
      <c r="J10" s="37">
        <v>0.26077097505668934</v>
      </c>
      <c r="K10" s="633">
        <f>SUM(J10:J12)</f>
        <v>0.49433106575963714</v>
      </c>
      <c r="L10" s="47"/>
      <c r="M10" s="47" t="s">
        <v>107</v>
      </c>
      <c r="N10" s="117" t="s">
        <v>108</v>
      </c>
      <c r="O10" s="118">
        <v>222</v>
      </c>
      <c r="P10" s="113">
        <f>O10/$O$9</f>
        <v>0.25605536332179929</v>
      </c>
      <c r="Q10" s="636">
        <f>SUM(P10,P11,P12)</f>
        <v>0.45674740484429061</v>
      </c>
      <c r="S10" s="132" t="s">
        <v>108</v>
      </c>
      <c r="T10" s="133">
        <v>244</v>
      </c>
      <c r="U10" s="134">
        <v>0.26579520697167758</v>
      </c>
      <c r="V10" s="633">
        <v>0.46405228758169931</v>
      </c>
      <c r="X10" s="606" t="s">
        <v>107</v>
      </c>
      <c r="Y10" s="607" t="s">
        <v>108</v>
      </c>
      <c r="Z10" s="608">
        <v>221</v>
      </c>
      <c r="AA10" s="609">
        <v>0.22972972972972974</v>
      </c>
      <c r="AB10" s="633">
        <v>0.43451143451143454</v>
      </c>
    </row>
    <row r="11" spans="1:28" ht="15.75" x14ac:dyDescent="0.25">
      <c r="A11" t="s">
        <v>109</v>
      </c>
      <c r="B11" s="38" t="s">
        <v>110</v>
      </c>
      <c r="C11" s="39">
        <v>89</v>
      </c>
      <c r="D11" s="37">
        <f t="shared" si="0"/>
        <v>0.10372960372960373</v>
      </c>
      <c r="E11" s="634"/>
      <c r="G11" s="47" t="s">
        <v>109</v>
      </c>
      <c r="H11" s="38" t="s">
        <v>112</v>
      </c>
      <c r="I11" s="39">
        <v>125</v>
      </c>
      <c r="J11" s="37">
        <v>0.14172335600907029</v>
      </c>
      <c r="K11" s="634"/>
      <c r="L11" s="47"/>
      <c r="M11" s="47" t="s">
        <v>109</v>
      </c>
      <c r="N11" s="117" t="s">
        <v>118</v>
      </c>
      <c r="O11" s="118">
        <v>90</v>
      </c>
      <c r="P11" s="113">
        <f t="shared" ref="P11:P67" si="1">O11/$O$9</f>
        <v>0.10380622837370242</v>
      </c>
      <c r="Q11" s="637"/>
      <c r="S11" s="132" t="s">
        <v>112</v>
      </c>
      <c r="T11" s="133">
        <v>115</v>
      </c>
      <c r="U11" s="134">
        <v>0.12527233115468409</v>
      </c>
      <c r="V11" s="634"/>
      <c r="X11" s="606" t="s">
        <v>109</v>
      </c>
      <c r="Y11" s="607" t="s">
        <v>120</v>
      </c>
      <c r="Z11" s="608">
        <v>103</v>
      </c>
      <c r="AA11" s="609">
        <v>0.10706860706860707</v>
      </c>
      <c r="AB11" s="634"/>
    </row>
    <row r="12" spans="1:28" ht="16.5" thickBot="1" x14ac:dyDescent="0.3">
      <c r="A12" t="s">
        <v>111</v>
      </c>
      <c r="B12" s="38" t="s">
        <v>112</v>
      </c>
      <c r="C12" s="39">
        <v>75</v>
      </c>
      <c r="D12" s="37">
        <f t="shared" si="0"/>
        <v>8.7412587412587409E-2</v>
      </c>
      <c r="E12" s="635"/>
      <c r="G12" s="47" t="s">
        <v>111</v>
      </c>
      <c r="H12" s="38" t="s">
        <v>110</v>
      </c>
      <c r="I12" s="39">
        <v>81</v>
      </c>
      <c r="J12" s="37">
        <v>9.1836734693877556E-2</v>
      </c>
      <c r="K12" s="635"/>
      <c r="L12" s="47"/>
      <c r="M12" s="47" t="s">
        <v>111</v>
      </c>
      <c r="N12" s="117" t="s">
        <v>110</v>
      </c>
      <c r="O12" s="118">
        <v>84</v>
      </c>
      <c r="P12" s="113">
        <f t="shared" si="1"/>
        <v>9.6885813148788927E-2</v>
      </c>
      <c r="Q12" s="638"/>
      <c r="S12" s="132" t="s">
        <v>120</v>
      </c>
      <c r="T12" s="133">
        <v>67</v>
      </c>
      <c r="U12" s="134">
        <v>7.2984749455337686E-2</v>
      </c>
      <c r="V12" s="635"/>
      <c r="X12" s="606" t="s">
        <v>111</v>
      </c>
      <c r="Y12" s="607" t="s">
        <v>114</v>
      </c>
      <c r="Z12" s="608">
        <v>94</v>
      </c>
      <c r="AA12" s="609">
        <v>9.7713097713097719E-2</v>
      </c>
      <c r="AB12" s="635"/>
    </row>
    <row r="13" spans="1:28" ht="15.75" x14ac:dyDescent="0.25">
      <c r="A13" t="s">
        <v>113</v>
      </c>
      <c r="B13" s="40" t="s">
        <v>114</v>
      </c>
      <c r="C13" s="14">
        <v>55</v>
      </c>
      <c r="D13" s="37">
        <f t="shared" si="0"/>
        <v>6.4102564102564097E-2</v>
      </c>
      <c r="G13" s="47" t="s">
        <v>113</v>
      </c>
      <c r="H13" s="40" t="s">
        <v>114</v>
      </c>
      <c r="I13" s="14">
        <v>41</v>
      </c>
      <c r="J13" s="37">
        <v>4.6485260770975055E-2</v>
      </c>
      <c r="K13" s="47"/>
      <c r="L13" s="47"/>
      <c r="M13" s="47" t="s">
        <v>113</v>
      </c>
      <c r="N13" s="107" t="s">
        <v>114</v>
      </c>
      <c r="O13" s="85">
        <v>51</v>
      </c>
      <c r="P13" s="113">
        <f t="shared" si="1"/>
        <v>5.8823529411764705E-2</v>
      </c>
      <c r="Q13" s="47"/>
      <c r="S13" s="135" t="s">
        <v>110</v>
      </c>
      <c r="T13" s="136">
        <v>59</v>
      </c>
      <c r="U13" s="37">
        <v>6.4270152505446626E-2</v>
      </c>
      <c r="V13" s="47"/>
      <c r="X13" s="606" t="s">
        <v>113</v>
      </c>
      <c r="Y13" s="610" t="s">
        <v>110</v>
      </c>
      <c r="Z13" s="611">
        <v>66</v>
      </c>
      <c r="AA13" s="605">
        <v>6.8607068607068611E-2</v>
      </c>
      <c r="AB13" s="595"/>
    </row>
    <row r="14" spans="1:28" ht="15.75" x14ac:dyDescent="0.25">
      <c r="A14" t="s">
        <v>115</v>
      </c>
      <c r="B14" s="40" t="s">
        <v>116</v>
      </c>
      <c r="C14" s="14">
        <v>41</v>
      </c>
      <c r="D14" s="37">
        <f t="shared" si="0"/>
        <v>4.7785547785547784E-2</v>
      </c>
      <c r="G14" s="47" t="s">
        <v>115</v>
      </c>
      <c r="H14" s="40" t="s">
        <v>122</v>
      </c>
      <c r="I14" s="14">
        <v>40</v>
      </c>
      <c r="J14" s="37">
        <v>4.5351473922902494E-2</v>
      </c>
      <c r="K14" s="47"/>
      <c r="L14" s="47"/>
      <c r="M14" s="47" t="s">
        <v>115</v>
      </c>
      <c r="N14" s="107" t="s">
        <v>120</v>
      </c>
      <c r="O14" s="85">
        <v>47</v>
      </c>
      <c r="P14" s="113">
        <f t="shared" si="1"/>
        <v>5.4209919261822379E-2</v>
      </c>
      <c r="Q14" s="47"/>
      <c r="S14" s="135" t="s">
        <v>114</v>
      </c>
      <c r="T14" s="136">
        <v>56</v>
      </c>
      <c r="U14" s="37">
        <v>6.1002178649237473E-2</v>
      </c>
      <c r="V14" s="47"/>
      <c r="X14" s="606" t="s">
        <v>115</v>
      </c>
      <c r="Y14" s="610" t="s">
        <v>116</v>
      </c>
      <c r="Z14" s="611">
        <v>49</v>
      </c>
      <c r="AA14" s="605">
        <v>5.0935550935550938E-2</v>
      </c>
      <c r="AB14" s="595"/>
    </row>
    <row r="15" spans="1:28" ht="15.75" x14ac:dyDescent="0.25">
      <c r="A15" t="s">
        <v>117</v>
      </c>
      <c r="B15" s="40" t="s">
        <v>118</v>
      </c>
      <c r="C15" s="14">
        <v>34</v>
      </c>
      <c r="D15" s="37">
        <f t="shared" si="0"/>
        <v>3.9627039627039624E-2</v>
      </c>
      <c r="G15" s="47" t="s">
        <v>117</v>
      </c>
      <c r="H15" s="40" t="s">
        <v>120</v>
      </c>
      <c r="I15" s="14">
        <v>31</v>
      </c>
      <c r="J15" s="37">
        <v>3.5147392290249435E-2</v>
      </c>
      <c r="K15" s="47"/>
      <c r="L15" s="47"/>
      <c r="M15" s="47" t="s">
        <v>117</v>
      </c>
      <c r="N15" s="107" t="s">
        <v>122</v>
      </c>
      <c r="O15" s="85">
        <v>47</v>
      </c>
      <c r="P15" s="113">
        <f t="shared" si="1"/>
        <v>5.4209919261822379E-2</v>
      </c>
      <c r="Q15" s="47"/>
      <c r="S15" s="135" t="s">
        <v>116</v>
      </c>
      <c r="T15" s="136">
        <v>40</v>
      </c>
      <c r="U15" s="37">
        <v>4.357298474945534E-2</v>
      </c>
      <c r="V15" s="47"/>
      <c r="X15" s="606" t="s">
        <v>117</v>
      </c>
      <c r="Y15" s="610" t="s">
        <v>112</v>
      </c>
      <c r="Z15" s="611">
        <v>46</v>
      </c>
      <c r="AA15" s="605">
        <v>4.781704781704782E-2</v>
      </c>
      <c r="AB15" s="595"/>
    </row>
    <row r="16" spans="1:28" ht="15.75" x14ac:dyDescent="0.25">
      <c r="A16" t="s">
        <v>119</v>
      </c>
      <c r="B16" s="40" t="s">
        <v>120</v>
      </c>
      <c r="C16" s="14">
        <v>34</v>
      </c>
      <c r="D16" s="37">
        <f t="shared" si="0"/>
        <v>3.9627039627039624E-2</v>
      </c>
      <c r="G16" s="47" t="s">
        <v>119</v>
      </c>
      <c r="H16" s="40" t="s">
        <v>118</v>
      </c>
      <c r="I16" s="14">
        <v>29</v>
      </c>
      <c r="J16" s="37">
        <v>3.2879818594104306E-2</v>
      </c>
      <c r="K16" s="47"/>
      <c r="L16" s="47"/>
      <c r="M16" s="47" t="s">
        <v>119</v>
      </c>
      <c r="N16" s="107" t="s">
        <v>130</v>
      </c>
      <c r="O16" s="85">
        <v>35</v>
      </c>
      <c r="P16" s="113">
        <f t="shared" si="1"/>
        <v>4.0369088811995385E-2</v>
      </c>
      <c r="Q16" s="47"/>
      <c r="S16" s="135" t="s">
        <v>122</v>
      </c>
      <c r="T16" s="136">
        <v>36</v>
      </c>
      <c r="U16" s="37">
        <v>3.9215686274509803E-2</v>
      </c>
      <c r="V16" s="47"/>
      <c r="X16" s="606" t="s">
        <v>119</v>
      </c>
      <c r="Y16" s="610" t="s">
        <v>122</v>
      </c>
      <c r="Z16" s="611">
        <v>43</v>
      </c>
      <c r="AA16" s="605">
        <v>4.4698544698544701E-2</v>
      </c>
      <c r="AB16" s="594"/>
    </row>
    <row r="17" spans="1:28" ht="15.75" x14ac:dyDescent="0.25">
      <c r="A17" t="s">
        <v>121</v>
      </c>
      <c r="B17" s="40" t="s">
        <v>122</v>
      </c>
      <c r="C17" s="14">
        <v>33</v>
      </c>
      <c r="D17" s="37">
        <f t="shared" si="0"/>
        <v>3.8461538461538464E-2</v>
      </c>
      <c r="G17" s="47" t="s">
        <v>121</v>
      </c>
      <c r="H17" s="40" t="s">
        <v>116</v>
      </c>
      <c r="I17" s="14">
        <v>22</v>
      </c>
      <c r="J17" s="37">
        <v>2.4943310657596373E-2</v>
      </c>
      <c r="K17" s="47"/>
      <c r="L17" s="47"/>
      <c r="M17" s="47" t="s">
        <v>121</v>
      </c>
      <c r="N17" s="107" t="s">
        <v>126</v>
      </c>
      <c r="O17" s="85">
        <v>27</v>
      </c>
      <c r="P17" s="113">
        <f t="shared" si="1"/>
        <v>3.1141868512110725E-2</v>
      </c>
      <c r="Q17" s="47"/>
      <c r="S17" s="135" t="s">
        <v>126</v>
      </c>
      <c r="T17" s="136">
        <v>21</v>
      </c>
      <c r="U17" s="37">
        <v>2.2875816993464051E-2</v>
      </c>
      <c r="V17" s="47"/>
      <c r="X17" s="606" t="s">
        <v>121</v>
      </c>
      <c r="Y17" s="610" t="s">
        <v>118</v>
      </c>
      <c r="Z17" s="611">
        <v>27</v>
      </c>
      <c r="AA17" s="605">
        <v>2.8066528066528068E-2</v>
      </c>
      <c r="AB17" s="594"/>
    </row>
    <row r="18" spans="1:28" ht="15.75" x14ac:dyDescent="0.25">
      <c r="A18" t="s">
        <v>123</v>
      </c>
      <c r="B18" s="40" t="s">
        <v>124</v>
      </c>
      <c r="C18" s="14">
        <v>22</v>
      </c>
      <c r="D18" s="37">
        <f t="shared" si="0"/>
        <v>2.564102564102564E-2</v>
      </c>
      <c r="G18" s="47" t="s">
        <v>123</v>
      </c>
      <c r="H18" s="40" t="s">
        <v>124</v>
      </c>
      <c r="I18" s="14">
        <v>22</v>
      </c>
      <c r="J18" s="37">
        <v>2.4943310657596373E-2</v>
      </c>
      <c r="K18" s="47"/>
      <c r="L18" s="47"/>
      <c r="M18" s="47" t="s">
        <v>123</v>
      </c>
      <c r="N18" s="107" t="s">
        <v>116</v>
      </c>
      <c r="O18" s="85">
        <v>21</v>
      </c>
      <c r="P18" s="113">
        <f t="shared" si="1"/>
        <v>2.4221453287197232E-2</v>
      </c>
      <c r="Q18" s="47"/>
      <c r="S18" s="135" t="s">
        <v>118</v>
      </c>
      <c r="T18" s="136">
        <v>20</v>
      </c>
      <c r="U18" s="37">
        <v>2.178649237472767E-2</v>
      </c>
      <c r="V18" s="47"/>
      <c r="X18" s="606" t="s">
        <v>123</v>
      </c>
      <c r="Y18" s="610" t="s">
        <v>139</v>
      </c>
      <c r="Z18" s="611">
        <v>27</v>
      </c>
      <c r="AA18" s="605">
        <v>2.8066528066528068E-2</v>
      </c>
      <c r="AB18" s="594"/>
    </row>
    <row r="19" spans="1:28" ht="15.75" x14ac:dyDescent="0.25">
      <c r="A19" t="s">
        <v>125</v>
      </c>
      <c r="B19" s="40" t="s">
        <v>126</v>
      </c>
      <c r="C19" s="14">
        <v>20</v>
      </c>
      <c r="D19" s="37">
        <f t="shared" si="0"/>
        <v>2.3310023310023312E-2</v>
      </c>
      <c r="G19" s="47" t="s">
        <v>125</v>
      </c>
      <c r="H19" s="40" t="s">
        <v>130</v>
      </c>
      <c r="I19" s="14">
        <v>21</v>
      </c>
      <c r="J19" s="37">
        <v>2.3809523809523808E-2</v>
      </c>
      <c r="K19" s="47"/>
      <c r="L19" s="47"/>
      <c r="M19" s="47" t="s">
        <v>125</v>
      </c>
      <c r="N19" s="107" t="s">
        <v>124</v>
      </c>
      <c r="O19" s="85">
        <v>21</v>
      </c>
      <c r="P19" s="113">
        <f t="shared" si="1"/>
        <v>2.4221453287197232E-2</v>
      </c>
      <c r="Q19" s="47"/>
      <c r="S19" s="135" t="s">
        <v>127</v>
      </c>
      <c r="T19" s="136">
        <v>20</v>
      </c>
      <c r="U19" s="37">
        <v>2.178649237472767E-2</v>
      </c>
      <c r="V19" s="47"/>
      <c r="X19" s="606" t="s">
        <v>125</v>
      </c>
      <c r="Y19" s="610" t="s">
        <v>161</v>
      </c>
      <c r="Z19" s="611">
        <v>20</v>
      </c>
      <c r="AA19" s="605">
        <v>2.0790020790020791E-2</v>
      </c>
      <c r="AB19" s="594"/>
    </row>
    <row r="20" spans="1:28" x14ac:dyDescent="0.25">
      <c r="B20" s="41" t="s">
        <v>127</v>
      </c>
      <c r="C20" s="42">
        <v>17</v>
      </c>
      <c r="D20" s="37">
        <f t="shared" si="0"/>
        <v>1.9813519813519812E-2</v>
      </c>
      <c r="G20" s="47"/>
      <c r="H20" s="41" t="s">
        <v>126</v>
      </c>
      <c r="I20" s="42">
        <v>18</v>
      </c>
      <c r="J20" s="37">
        <v>2.0408163265306121E-2</v>
      </c>
      <c r="K20" s="47"/>
      <c r="L20" s="47"/>
      <c r="M20" s="47"/>
      <c r="N20" s="114" t="s">
        <v>128</v>
      </c>
      <c r="O20" s="115">
        <v>18</v>
      </c>
      <c r="P20" s="113">
        <f t="shared" si="1"/>
        <v>2.0761245674740483E-2</v>
      </c>
      <c r="Q20" s="47"/>
      <c r="S20" s="41" t="s">
        <v>166</v>
      </c>
      <c r="T20" s="42">
        <v>18</v>
      </c>
      <c r="U20" s="37">
        <v>1.9607843137254902E-2</v>
      </c>
      <c r="V20" s="47"/>
      <c r="X20" s="595"/>
      <c r="Y20" s="612" t="s">
        <v>124</v>
      </c>
      <c r="Z20" s="613">
        <v>18</v>
      </c>
      <c r="AA20" s="605">
        <v>1.8711018711018712E-2</v>
      </c>
      <c r="AB20" s="594"/>
    </row>
    <row r="21" spans="1:28" x14ac:dyDescent="0.25">
      <c r="B21" s="41" t="s">
        <v>128</v>
      </c>
      <c r="C21" s="42">
        <v>16</v>
      </c>
      <c r="D21" s="37">
        <f t="shared" si="0"/>
        <v>1.8648018648018648E-2</v>
      </c>
      <c r="G21" s="47"/>
      <c r="H21" s="41" t="s">
        <v>128</v>
      </c>
      <c r="I21" s="42">
        <v>14</v>
      </c>
      <c r="J21" s="37">
        <v>1.5873015873015872E-2</v>
      </c>
      <c r="K21" s="47"/>
      <c r="L21" s="47"/>
      <c r="M21" s="47"/>
      <c r="N21" s="114" t="s">
        <v>136</v>
      </c>
      <c r="O21" s="115">
        <v>17</v>
      </c>
      <c r="P21" s="113">
        <f t="shared" si="1"/>
        <v>1.9607843137254902E-2</v>
      </c>
      <c r="Q21" s="47"/>
      <c r="S21" s="41" t="s">
        <v>139</v>
      </c>
      <c r="T21" s="42">
        <v>18</v>
      </c>
      <c r="U21" s="37">
        <v>1.9607843137254902E-2</v>
      </c>
      <c r="V21" s="47"/>
      <c r="X21" s="595"/>
      <c r="Y21" s="612" t="s">
        <v>129</v>
      </c>
      <c r="Z21" s="613">
        <v>17</v>
      </c>
      <c r="AA21" s="605">
        <v>1.7671517671517672E-2</v>
      </c>
      <c r="AB21" s="594"/>
    </row>
    <row r="22" spans="1:28" x14ac:dyDescent="0.25">
      <c r="B22" s="41" t="s">
        <v>129</v>
      </c>
      <c r="C22" s="42">
        <v>15</v>
      </c>
      <c r="D22" s="37">
        <f t="shared" si="0"/>
        <v>1.7482517482517484E-2</v>
      </c>
      <c r="G22" s="47"/>
      <c r="H22" s="41" t="s">
        <v>139</v>
      </c>
      <c r="I22" s="42">
        <v>13</v>
      </c>
      <c r="J22" s="37">
        <v>1.4739229024943311E-2</v>
      </c>
      <c r="K22" s="47"/>
      <c r="L22" s="47"/>
      <c r="M22" s="47"/>
      <c r="N22" s="114" t="s">
        <v>141</v>
      </c>
      <c r="O22" s="115">
        <v>17</v>
      </c>
      <c r="P22" s="113">
        <f t="shared" si="1"/>
        <v>1.9607843137254902E-2</v>
      </c>
      <c r="Q22" s="47"/>
      <c r="S22" s="41" t="s">
        <v>124</v>
      </c>
      <c r="T22" s="42">
        <v>15</v>
      </c>
      <c r="U22" s="37">
        <v>1.6339869281045753E-2</v>
      </c>
      <c r="V22" s="47"/>
      <c r="X22" s="595"/>
      <c r="Y22" s="612" t="s">
        <v>127</v>
      </c>
      <c r="Z22" s="613">
        <v>15</v>
      </c>
      <c r="AA22" s="605">
        <v>1.5592515592515593E-2</v>
      </c>
      <c r="AB22" s="594"/>
    </row>
    <row r="23" spans="1:28" x14ac:dyDescent="0.25">
      <c r="B23" s="41" t="s">
        <v>130</v>
      </c>
      <c r="C23" s="42">
        <v>13</v>
      </c>
      <c r="D23" s="37">
        <f t="shared" si="0"/>
        <v>1.5151515151515152E-2</v>
      </c>
      <c r="G23" s="47"/>
      <c r="H23" s="41" t="s">
        <v>133</v>
      </c>
      <c r="I23" s="42">
        <v>12</v>
      </c>
      <c r="J23" s="37">
        <v>1.3605442176870748E-2</v>
      </c>
      <c r="K23" s="47"/>
      <c r="L23" s="47"/>
      <c r="M23" s="47"/>
      <c r="N23" s="114" t="s">
        <v>131</v>
      </c>
      <c r="O23" s="115">
        <v>12</v>
      </c>
      <c r="P23" s="113">
        <f t="shared" si="1"/>
        <v>1.384083044982699E-2</v>
      </c>
      <c r="Q23" s="47"/>
      <c r="S23" s="41" t="s">
        <v>130</v>
      </c>
      <c r="T23" s="42">
        <v>13</v>
      </c>
      <c r="U23" s="37">
        <v>1.4161220043572984E-2</v>
      </c>
      <c r="V23" s="47"/>
      <c r="X23" s="595"/>
      <c r="Y23" s="612" t="s">
        <v>141</v>
      </c>
      <c r="Z23" s="613">
        <v>13</v>
      </c>
      <c r="AA23" s="605">
        <v>1.3513513513513514E-2</v>
      </c>
      <c r="AB23" s="594"/>
    </row>
    <row r="24" spans="1:28" x14ac:dyDescent="0.25">
      <c r="B24" s="41" t="s">
        <v>131</v>
      </c>
      <c r="C24" s="42">
        <v>13</v>
      </c>
      <c r="D24" s="37">
        <f t="shared" si="0"/>
        <v>1.5151515151515152E-2</v>
      </c>
      <c r="G24" s="47"/>
      <c r="H24" s="41" t="s">
        <v>146</v>
      </c>
      <c r="I24" s="42">
        <v>11</v>
      </c>
      <c r="J24" s="37">
        <v>1.2471655328798186E-2</v>
      </c>
      <c r="K24" s="47"/>
      <c r="L24" s="47"/>
      <c r="M24" s="47"/>
      <c r="N24" s="114" t="s">
        <v>146</v>
      </c>
      <c r="O24" s="115">
        <v>11</v>
      </c>
      <c r="P24" s="113">
        <f t="shared" si="1"/>
        <v>1.2687427912341407E-2</v>
      </c>
      <c r="Q24" s="47"/>
      <c r="S24" s="41" t="s">
        <v>135</v>
      </c>
      <c r="T24" s="42">
        <v>13</v>
      </c>
      <c r="U24" s="37">
        <v>1.4161220043572984E-2</v>
      </c>
      <c r="V24" s="47"/>
      <c r="X24" s="595"/>
      <c r="Y24" s="612" t="s">
        <v>131</v>
      </c>
      <c r="Z24" s="613">
        <v>12</v>
      </c>
      <c r="AA24" s="605">
        <v>1.2474012474012475E-2</v>
      </c>
      <c r="AB24" s="594"/>
    </row>
    <row r="25" spans="1:28" x14ac:dyDescent="0.25">
      <c r="B25" s="41" t="s">
        <v>132</v>
      </c>
      <c r="C25" s="42">
        <v>13</v>
      </c>
      <c r="D25" s="37">
        <f t="shared" si="0"/>
        <v>1.5151515151515152E-2</v>
      </c>
      <c r="G25" s="47"/>
      <c r="H25" s="41" t="s">
        <v>135</v>
      </c>
      <c r="I25" s="42">
        <v>10</v>
      </c>
      <c r="J25" s="37">
        <v>1.1337868480725623E-2</v>
      </c>
      <c r="K25" s="47"/>
      <c r="L25" s="47"/>
      <c r="M25" s="47"/>
      <c r="N25" s="114" t="s">
        <v>139</v>
      </c>
      <c r="O25" s="115">
        <v>11</v>
      </c>
      <c r="P25" s="113">
        <f t="shared" si="1"/>
        <v>1.2687427912341407E-2</v>
      </c>
      <c r="Q25" s="47"/>
      <c r="S25" s="41" t="s">
        <v>131</v>
      </c>
      <c r="T25" s="42">
        <v>13</v>
      </c>
      <c r="U25" s="37">
        <v>1.4161220043572984E-2</v>
      </c>
      <c r="V25" s="47"/>
      <c r="X25" s="595"/>
      <c r="Y25" s="612" t="s">
        <v>159</v>
      </c>
      <c r="Z25" s="613">
        <v>11</v>
      </c>
      <c r="AA25" s="605">
        <v>1.1434511434511435E-2</v>
      </c>
      <c r="AB25" s="594"/>
    </row>
    <row r="26" spans="1:28" x14ac:dyDescent="0.25">
      <c r="B26" s="41" t="s">
        <v>133</v>
      </c>
      <c r="C26" s="42">
        <v>13</v>
      </c>
      <c r="D26" s="37">
        <f t="shared" si="0"/>
        <v>1.5151515151515152E-2</v>
      </c>
      <c r="G26" s="47"/>
      <c r="H26" s="41" t="s">
        <v>141</v>
      </c>
      <c r="I26" s="42">
        <v>10</v>
      </c>
      <c r="J26" s="37">
        <v>1.1337868480725623E-2</v>
      </c>
      <c r="K26" s="47"/>
      <c r="L26" s="47"/>
      <c r="M26" s="47"/>
      <c r="N26" s="114" t="s">
        <v>135</v>
      </c>
      <c r="O26" s="115">
        <v>9</v>
      </c>
      <c r="P26" s="113">
        <f t="shared" si="1"/>
        <v>1.0380622837370242E-2</v>
      </c>
      <c r="Q26" s="47"/>
      <c r="S26" s="41" t="s">
        <v>138</v>
      </c>
      <c r="T26" s="42">
        <v>13</v>
      </c>
      <c r="U26" s="37">
        <v>1.4161220043572984E-2</v>
      </c>
      <c r="V26" s="47"/>
      <c r="X26" s="595"/>
      <c r="Y26" s="612" t="s">
        <v>149</v>
      </c>
      <c r="Z26" s="613">
        <v>11</v>
      </c>
      <c r="AA26" s="605">
        <v>1.1434511434511435E-2</v>
      </c>
      <c r="AB26" s="594"/>
    </row>
    <row r="27" spans="1:28" x14ac:dyDescent="0.25">
      <c r="B27" s="41" t="s">
        <v>134</v>
      </c>
      <c r="C27" s="42">
        <v>11</v>
      </c>
      <c r="D27" s="37">
        <f t="shared" si="0"/>
        <v>1.282051282051282E-2</v>
      </c>
      <c r="G27" s="47"/>
      <c r="H27" s="41" t="s">
        <v>137</v>
      </c>
      <c r="I27" s="42">
        <v>10</v>
      </c>
      <c r="J27" s="37">
        <v>1.1337868480725623E-2</v>
      </c>
      <c r="K27" s="47"/>
      <c r="L27" s="47"/>
      <c r="M27" s="47"/>
      <c r="N27" s="114" t="s">
        <v>112</v>
      </c>
      <c r="O27" s="115">
        <v>9</v>
      </c>
      <c r="P27" s="113">
        <f t="shared" si="1"/>
        <v>1.0380622837370242E-2</v>
      </c>
      <c r="Q27" s="47"/>
      <c r="S27" s="41" t="s">
        <v>141</v>
      </c>
      <c r="T27" s="42">
        <v>11</v>
      </c>
      <c r="U27" s="37">
        <v>1.1982570806100218E-2</v>
      </c>
      <c r="V27" s="47"/>
      <c r="X27" s="595"/>
      <c r="Y27" s="612" t="s">
        <v>126</v>
      </c>
      <c r="Z27" s="613">
        <v>11</v>
      </c>
      <c r="AA27" s="605">
        <v>1.1434511434511435E-2</v>
      </c>
      <c r="AB27" s="594"/>
    </row>
    <row r="28" spans="1:28" x14ac:dyDescent="0.25">
      <c r="B28" s="40" t="s">
        <v>135</v>
      </c>
      <c r="C28" s="14">
        <v>9</v>
      </c>
      <c r="D28" s="37">
        <f t="shared" si="0"/>
        <v>1.048951048951049E-2</v>
      </c>
      <c r="G28" s="47"/>
      <c r="H28" s="40" t="s">
        <v>144</v>
      </c>
      <c r="I28" s="14">
        <v>9</v>
      </c>
      <c r="J28" s="37">
        <v>1.020408163265306E-2</v>
      </c>
      <c r="K28" s="47"/>
      <c r="L28" s="47"/>
      <c r="M28" s="47"/>
      <c r="N28" s="107" t="s">
        <v>147</v>
      </c>
      <c r="O28" s="85">
        <v>8</v>
      </c>
      <c r="P28" s="113">
        <f t="shared" si="1"/>
        <v>9.22722029988466E-3</v>
      </c>
      <c r="Q28" s="47"/>
      <c r="S28" s="40" t="s">
        <v>161</v>
      </c>
      <c r="T28" s="14">
        <v>9</v>
      </c>
      <c r="U28" s="37">
        <v>9.8039215686274508E-3</v>
      </c>
      <c r="V28" s="47"/>
      <c r="X28" s="595"/>
      <c r="Y28" s="614" t="s">
        <v>201</v>
      </c>
      <c r="Z28" s="615">
        <v>10</v>
      </c>
      <c r="AA28" s="605">
        <v>1.0395010395010396E-2</v>
      </c>
      <c r="AB28" s="594"/>
    </row>
    <row r="29" spans="1:28" x14ac:dyDescent="0.25">
      <c r="B29" s="40" t="s">
        <v>136</v>
      </c>
      <c r="C29" s="14">
        <v>8</v>
      </c>
      <c r="D29" s="37">
        <f t="shared" si="0"/>
        <v>9.324009324009324E-3</v>
      </c>
      <c r="G29" s="47"/>
      <c r="H29" s="40" t="s">
        <v>147</v>
      </c>
      <c r="I29" s="14">
        <v>9</v>
      </c>
      <c r="J29" s="37">
        <v>1.020408163265306E-2</v>
      </c>
      <c r="K29" s="47"/>
      <c r="L29" s="47"/>
      <c r="M29" s="47"/>
      <c r="N29" s="107" t="s">
        <v>132</v>
      </c>
      <c r="O29" s="85">
        <v>8</v>
      </c>
      <c r="P29" s="113">
        <f t="shared" si="1"/>
        <v>9.22722029988466E-3</v>
      </c>
      <c r="Q29" s="47"/>
      <c r="S29" s="40" t="s">
        <v>147</v>
      </c>
      <c r="T29" s="14">
        <v>9</v>
      </c>
      <c r="U29" s="37">
        <v>9.8039215686274508E-3</v>
      </c>
      <c r="V29" s="47"/>
      <c r="X29" s="595"/>
      <c r="Y29" s="614" t="s">
        <v>135</v>
      </c>
      <c r="Z29" s="615">
        <v>10</v>
      </c>
      <c r="AA29" s="605">
        <v>1.0395010395010396E-2</v>
      </c>
      <c r="AB29" s="594"/>
    </row>
    <row r="30" spans="1:28" x14ac:dyDescent="0.25">
      <c r="B30" s="40" t="s">
        <v>137</v>
      </c>
      <c r="C30" s="14">
        <v>7</v>
      </c>
      <c r="D30" s="37">
        <f t="shared" si="0"/>
        <v>8.1585081585081581E-3</v>
      </c>
      <c r="G30" s="47"/>
      <c r="H30" s="40" t="s">
        <v>127</v>
      </c>
      <c r="I30" s="14">
        <v>9</v>
      </c>
      <c r="J30" s="37">
        <v>1.020408163265306E-2</v>
      </c>
      <c r="K30" s="47"/>
      <c r="L30" s="47"/>
      <c r="M30" s="47"/>
      <c r="N30" s="107" t="s">
        <v>137</v>
      </c>
      <c r="O30" s="85">
        <v>6</v>
      </c>
      <c r="P30" s="113">
        <f t="shared" si="1"/>
        <v>6.920415224913495E-3</v>
      </c>
      <c r="Q30" s="47"/>
      <c r="S30" s="40" t="s">
        <v>146</v>
      </c>
      <c r="T30" s="14">
        <v>8</v>
      </c>
      <c r="U30" s="37">
        <v>8.7145969498910684E-3</v>
      </c>
      <c r="V30" s="47"/>
      <c r="X30" s="595"/>
      <c r="Y30" s="614" t="s">
        <v>138</v>
      </c>
      <c r="Z30" s="615">
        <v>8</v>
      </c>
      <c r="AA30" s="605">
        <v>8.3160083160083165E-3</v>
      </c>
      <c r="AB30" s="594"/>
    </row>
    <row r="31" spans="1:28" x14ac:dyDescent="0.25">
      <c r="B31" s="40" t="s">
        <v>138</v>
      </c>
      <c r="C31" s="14">
        <v>7</v>
      </c>
      <c r="D31" s="37">
        <f t="shared" si="0"/>
        <v>8.1585081585081581E-3</v>
      </c>
      <c r="G31" s="47"/>
      <c r="H31" s="40" t="s">
        <v>134</v>
      </c>
      <c r="I31" s="14">
        <v>9</v>
      </c>
      <c r="J31" s="37">
        <v>1.020408163265306E-2</v>
      </c>
      <c r="K31" s="47"/>
      <c r="L31" s="47"/>
      <c r="M31" s="47"/>
      <c r="N31" s="107" t="s">
        <v>171</v>
      </c>
      <c r="O31" s="85">
        <v>5</v>
      </c>
      <c r="P31" s="113">
        <f t="shared" si="1"/>
        <v>5.7670126874279125E-3</v>
      </c>
      <c r="Q31" s="47"/>
      <c r="S31" s="40" t="s">
        <v>136</v>
      </c>
      <c r="T31" s="14">
        <v>8</v>
      </c>
      <c r="U31" s="37">
        <v>8.7145969498910684E-3</v>
      </c>
      <c r="V31" s="47"/>
      <c r="X31" s="595"/>
      <c r="Y31" s="614" t="s">
        <v>133</v>
      </c>
      <c r="Z31" s="615">
        <v>8</v>
      </c>
      <c r="AA31" s="605">
        <v>8.3160083160083165E-3</v>
      </c>
      <c r="AB31" s="594"/>
    </row>
    <row r="32" spans="1:28" x14ac:dyDescent="0.25">
      <c r="B32" s="40" t="s">
        <v>139</v>
      </c>
      <c r="C32" s="14">
        <v>6</v>
      </c>
      <c r="D32" s="37">
        <f t="shared" si="0"/>
        <v>6.993006993006993E-3</v>
      </c>
      <c r="G32" s="47"/>
      <c r="H32" s="40" t="s">
        <v>131</v>
      </c>
      <c r="I32" s="14">
        <v>8</v>
      </c>
      <c r="J32" s="37">
        <v>9.0702947845804991E-3</v>
      </c>
      <c r="K32" s="47"/>
      <c r="L32" s="47"/>
      <c r="M32" s="47"/>
      <c r="N32" s="107" t="s">
        <v>134</v>
      </c>
      <c r="O32" s="85">
        <v>5</v>
      </c>
      <c r="P32" s="113">
        <f t="shared" si="1"/>
        <v>5.7670126874279125E-3</v>
      </c>
      <c r="Q32" s="47"/>
      <c r="S32" s="40" t="s">
        <v>134</v>
      </c>
      <c r="T32" s="14">
        <v>8</v>
      </c>
      <c r="U32" s="37">
        <v>8.7145969498910684E-3</v>
      </c>
      <c r="V32" s="47"/>
      <c r="X32" s="594"/>
      <c r="Y32" s="614" t="s">
        <v>147</v>
      </c>
      <c r="Z32" s="615">
        <v>8</v>
      </c>
      <c r="AA32" s="605">
        <v>8.3160083160083165E-3</v>
      </c>
      <c r="AB32" s="594"/>
    </row>
    <row r="33" spans="2:28" x14ac:dyDescent="0.25">
      <c r="B33" s="40" t="s">
        <v>140</v>
      </c>
      <c r="C33" s="14">
        <v>6</v>
      </c>
      <c r="D33" s="37">
        <f t="shared" si="0"/>
        <v>6.993006993006993E-3</v>
      </c>
      <c r="G33" s="47"/>
      <c r="H33" s="40" t="s">
        <v>136</v>
      </c>
      <c r="I33" s="14">
        <v>7</v>
      </c>
      <c r="J33" s="37">
        <v>7.9365079365079361E-3</v>
      </c>
      <c r="K33" s="47"/>
      <c r="L33" s="47"/>
      <c r="M33" s="47"/>
      <c r="N33" s="107" t="s">
        <v>159</v>
      </c>
      <c r="O33" s="85">
        <v>5</v>
      </c>
      <c r="P33" s="113">
        <f t="shared" si="1"/>
        <v>5.7670126874279125E-3</v>
      </c>
      <c r="Q33" s="47"/>
      <c r="S33" s="40" t="s">
        <v>159</v>
      </c>
      <c r="T33" s="14">
        <v>7</v>
      </c>
      <c r="U33" s="37">
        <v>7.6252723311546842E-3</v>
      </c>
      <c r="V33" s="47"/>
      <c r="X33" s="594"/>
      <c r="Y33" s="614" t="s">
        <v>144</v>
      </c>
      <c r="Z33" s="615">
        <v>8</v>
      </c>
      <c r="AA33" s="605">
        <v>8.3160083160083165E-3</v>
      </c>
      <c r="AB33" s="594"/>
    </row>
    <row r="34" spans="2:28" x14ac:dyDescent="0.25">
      <c r="B34" s="40" t="s">
        <v>141</v>
      </c>
      <c r="C34" s="14">
        <v>6</v>
      </c>
      <c r="D34" s="37">
        <f t="shared" si="0"/>
        <v>6.993006993006993E-3</v>
      </c>
      <c r="G34" s="47"/>
      <c r="H34" s="40" t="s">
        <v>149</v>
      </c>
      <c r="I34" s="14">
        <v>6</v>
      </c>
      <c r="J34" s="37">
        <v>6.8027210884353739E-3</v>
      </c>
      <c r="K34" s="47"/>
      <c r="L34" s="47"/>
      <c r="M34" s="47"/>
      <c r="N34" s="107" t="s">
        <v>129</v>
      </c>
      <c r="O34" s="85">
        <v>5</v>
      </c>
      <c r="P34" s="113">
        <f t="shared" si="1"/>
        <v>5.7670126874279125E-3</v>
      </c>
      <c r="Q34" s="47"/>
      <c r="S34" s="40" t="s">
        <v>133</v>
      </c>
      <c r="T34" s="14">
        <v>7</v>
      </c>
      <c r="U34" s="37">
        <v>7.6252723311546842E-3</v>
      </c>
      <c r="V34" s="47"/>
      <c r="X34" s="594"/>
      <c r="Y34" s="614" t="s">
        <v>136</v>
      </c>
      <c r="Z34" s="615">
        <v>7</v>
      </c>
      <c r="AA34" s="605">
        <v>7.2765072765072769E-3</v>
      </c>
      <c r="AB34" s="594"/>
    </row>
    <row r="35" spans="2:28" x14ac:dyDescent="0.25">
      <c r="B35" s="40" t="s">
        <v>142</v>
      </c>
      <c r="C35" s="14">
        <v>5</v>
      </c>
      <c r="D35" s="37">
        <f t="shared" si="0"/>
        <v>5.8275058275058279E-3</v>
      </c>
      <c r="G35" s="47"/>
      <c r="H35" s="40" t="s">
        <v>129</v>
      </c>
      <c r="I35" s="14">
        <v>6</v>
      </c>
      <c r="J35" s="37">
        <v>6.8027210884353739E-3</v>
      </c>
      <c r="K35" s="47"/>
      <c r="L35" s="47"/>
      <c r="M35" s="47"/>
      <c r="N35" s="107" t="s">
        <v>182</v>
      </c>
      <c r="O35" s="85">
        <v>5</v>
      </c>
      <c r="P35" s="113">
        <f t="shared" si="1"/>
        <v>5.7670126874279125E-3</v>
      </c>
      <c r="Q35" s="47"/>
      <c r="S35" s="40" t="s">
        <v>157</v>
      </c>
      <c r="T35" s="14">
        <v>7</v>
      </c>
      <c r="U35" s="37">
        <v>7.6252723311546842E-3</v>
      </c>
      <c r="V35" s="47"/>
      <c r="X35" s="594"/>
      <c r="Y35" s="614" t="s">
        <v>156</v>
      </c>
      <c r="Z35" s="615">
        <v>7</v>
      </c>
      <c r="AA35" s="605">
        <v>7.2765072765072769E-3</v>
      </c>
      <c r="AB35" s="594"/>
    </row>
    <row r="36" spans="2:28" x14ac:dyDescent="0.25">
      <c r="B36" s="40" t="s">
        <v>143</v>
      </c>
      <c r="C36" s="14">
        <v>5</v>
      </c>
      <c r="D36" s="37">
        <f t="shared" si="0"/>
        <v>5.8275058275058279E-3</v>
      </c>
      <c r="G36" s="47"/>
      <c r="H36" s="40" t="s">
        <v>132</v>
      </c>
      <c r="I36" s="14">
        <v>6</v>
      </c>
      <c r="J36" s="37">
        <v>6.8027210884353739E-3</v>
      </c>
      <c r="K36" s="47"/>
      <c r="L36" s="47"/>
      <c r="M36" s="47"/>
      <c r="N36" s="107" t="s">
        <v>145</v>
      </c>
      <c r="O36" s="85">
        <v>4</v>
      </c>
      <c r="P36" s="113">
        <f t="shared" si="1"/>
        <v>4.61361014994233E-3</v>
      </c>
      <c r="Q36" s="47"/>
      <c r="S36" s="40" t="s">
        <v>132</v>
      </c>
      <c r="T36" s="14">
        <v>6</v>
      </c>
      <c r="U36" s="37">
        <v>6.5359477124183009E-3</v>
      </c>
      <c r="V36" s="47"/>
      <c r="X36" s="594"/>
      <c r="Y36" s="614" t="s">
        <v>128</v>
      </c>
      <c r="Z36" s="615">
        <v>7</v>
      </c>
      <c r="AA36" s="605">
        <v>7.2765072765072769E-3</v>
      </c>
      <c r="AB36" s="594"/>
    </row>
    <row r="37" spans="2:28" x14ac:dyDescent="0.25">
      <c r="B37" s="40" t="s">
        <v>144</v>
      </c>
      <c r="C37" s="14">
        <v>5</v>
      </c>
      <c r="D37" s="37">
        <f t="shared" si="0"/>
        <v>5.8275058275058279E-3</v>
      </c>
      <c r="G37" s="47"/>
      <c r="H37" s="40" t="s">
        <v>138</v>
      </c>
      <c r="I37" s="14">
        <v>6</v>
      </c>
      <c r="J37" s="37">
        <v>6.8027210884353739E-3</v>
      </c>
      <c r="K37" s="47"/>
      <c r="L37" s="47"/>
      <c r="M37" s="47"/>
      <c r="N37" s="107" t="s">
        <v>133</v>
      </c>
      <c r="O37" s="85">
        <v>4</v>
      </c>
      <c r="P37" s="113">
        <f t="shared" si="1"/>
        <v>4.61361014994233E-3</v>
      </c>
      <c r="Q37" s="47"/>
      <c r="S37" s="40" t="s">
        <v>137</v>
      </c>
      <c r="T37" s="14">
        <v>6</v>
      </c>
      <c r="U37" s="37">
        <v>6.5359477124183009E-3</v>
      </c>
      <c r="V37" s="47"/>
      <c r="X37" s="594"/>
      <c r="Y37" s="614" t="s">
        <v>130</v>
      </c>
      <c r="Z37" s="615">
        <v>7</v>
      </c>
      <c r="AA37" s="605">
        <v>7.2765072765072769E-3</v>
      </c>
      <c r="AB37" s="594"/>
    </row>
    <row r="38" spans="2:28" x14ac:dyDescent="0.25">
      <c r="B38" s="40" t="s">
        <v>145</v>
      </c>
      <c r="C38" s="14">
        <v>5</v>
      </c>
      <c r="D38" s="37">
        <f t="shared" si="0"/>
        <v>5.8275058275058279E-3</v>
      </c>
      <c r="G38" s="47"/>
      <c r="H38" s="40" t="s">
        <v>140</v>
      </c>
      <c r="I38" s="14">
        <v>6</v>
      </c>
      <c r="J38" s="37">
        <v>6.8027210884353739E-3</v>
      </c>
      <c r="K38" s="47"/>
      <c r="L38" s="47"/>
      <c r="M38" s="47"/>
      <c r="N38" s="107" t="s">
        <v>140</v>
      </c>
      <c r="O38" s="85">
        <v>4</v>
      </c>
      <c r="P38" s="113">
        <f t="shared" si="1"/>
        <v>4.61361014994233E-3</v>
      </c>
      <c r="Q38" s="47"/>
      <c r="S38" s="40" t="s">
        <v>128</v>
      </c>
      <c r="T38" s="14">
        <v>4</v>
      </c>
      <c r="U38" s="37">
        <v>4.3572984749455342E-3</v>
      </c>
      <c r="V38" s="47"/>
      <c r="X38" s="594"/>
      <c r="Y38" s="614" t="s">
        <v>132</v>
      </c>
      <c r="Z38" s="615">
        <v>6</v>
      </c>
      <c r="AA38" s="605">
        <v>6.2370062370062374E-3</v>
      </c>
      <c r="AB38" s="594"/>
    </row>
    <row r="39" spans="2:28" x14ac:dyDescent="0.25">
      <c r="B39" s="40" t="s">
        <v>146</v>
      </c>
      <c r="C39" s="14">
        <v>5</v>
      </c>
      <c r="D39" s="37">
        <f t="shared" si="0"/>
        <v>5.8275058275058279E-3</v>
      </c>
      <c r="G39" s="47"/>
      <c r="H39" s="40" t="s">
        <v>145</v>
      </c>
      <c r="I39" s="14">
        <v>6</v>
      </c>
      <c r="J39" s="37">
        <v>6.8027210884353739E-3</v>
      </c>
      <c r="K39" s="47"/>
      <c r="L39" s="47"/>
      <c r="M39" s="47"/>
      <c r="N39" s="107" t="s">
        <v>149</v>
      </c>
      <c r="O39" s="85">
        <v>4</v>
      </c>
      <c r="P39" s="113">
        <f t="shared" si="1"/>
        <v>4.61361014994233E-3</v>
      </c>
      <c r="Q39" s="47"/>
      <c r="S39" s="40" t="s">
        <v>156</v>
      </c>
      <c r="T39" s="14">
        <v>4</v>
      </c>
      <c r="U39" s="37">
        <v>4.3572984749455342E-3</v>
      </c>
      <c r="V39" s="47"/>
      <c r="X39" s="594"/>
      <c r="Y39" s="614" t="s">
        <v>145</v>
      </c>
      <c r="Z39" s="615">
        <v>6</v>
      </c>
      <c r="AA39" s="605">
        <v>6.2370062370062374E-3</v>
      </c>
      <c r="AB39" s="594"/>
    </row>
    <row r="40" spans="2:28" x14ac:dyDescent="0.25">
      <c r="B40" s="40" t="s">
        <v>147</v>
      </c>
      <c r="C40" s="14">
        <v>5</v>
      </c>
      <c r="D40" s="37">
        <f t="shared" si="0"/>
        <v>5.8275058275058279E-3</v>
      </c>
      <c r="G40" s="47"/>
      <c r="H40" s="40" t="s">
        <v>157</v>
      </c>
      <c r="I40" s="14">
        <v>4</v>
      </c>
      <c r="J40" s="37">
        <v>4.5351473922902496E-3</v>
      </c>
      <c r="K40" s="47"/>
      <c r="L40" s="47"/>
      <c r="M40" s="47"/>
      <c r="N40" s="107" t="s">
        <v>166</v>
      </c>
      <c r="O40" s="85">
        <v>3</v>
      </c>
      <c r="P40" s="113">
        <f t="shared" si="1"/>
        <v>3.4602076124567475E-3</v>
      </c>
      <c r="Q40" s="47"/>
      <c r="S40" s="40" t="s">
        <v>140</v>
      </c>
      <c r="T40" s="14">
        <v>4</v>
      </c>
      <c r="U40" s="37">
        <v>4.3572984749455342E-3</v>
      </c>
      <c r="V40" s="47"/>
      <c r="X40" s="594"/>
      <c r="Y40" s="614" t="s">
        <v>134</v>
      </c>
      <c r="Z40" s="615">
        <v>5</v>
      </c>
      <c r="AA40" s="605">
        <v>5.1975051975051978E-3</v>
      </c>
      <c r="AB40" s="594"/>
    </row>
    <row r="41" spans="2:28" x14ac:dyDescent="0.25">
      <c r="B41" s="40" t="s">
        <v>148</v>
      </c>
      <c r="C41" s="14">
        <v>4</v>
      </c>
      <c r="D41" s="37">
        <f t="shared" si="0"/>
        <v>4.662004662004662E-3</v>
      </c>
      <c r="G41" s="47"/>
      <c r="H41" s="40" t="s">
        <v>143</v>
      </c>
      <c r="I41" s="14">
        <v>4</v>
      </c>
      <c r="J41" s="37">
        <v>4.5351473922902496E-3</v>
      </c>
      <c r="K41" s="47"/>
      <c r="L41" s="47"/>
      <c r="M41" s="47"/>
      <c r="N41" s="107" t="s">
        <v>176</v>
      </c>
      <c r="O41" s="85">
        <v>3</v>
      </c>
      <c r="P41" s="113">
        <f t="shared" si="1"/>
        <v>3.4602076124567475E-3</v>
      </c>
      <c r="Q41" s="47"/>
      <c r="S41" s="40" t="s">
        <v>129</v>
      </c>
      <c r="T41" s="14">
        <v>4</v>
      </c>
      <c r="U41" s="37">
        <v>4.3572984749455342E-3</v>
      </c>
      <c r="V41" s="47"/>
      <c r="X41" s="594"/>
      <c r="Y41" s="614" t="s">
        <v>137</v>
      </c>
      <c r="Z41" s="615">
        <v>5</v>
      </c>
      <c r="AA41" s="605">
        <v>5.1975051975051978E-3</v>
      </c>
      <c r="AB41" s="594"/>
    </row>
    <row r="42" spans="2:28" x14ac:dyDescent="0.25">
      <c r="B42" s="40" t="s">
        <v>149</v>
      </c>
      <c r="C42" s="14">
        <v>4</v>
      </c>
      <c r="D42" s="37">
        <f t="shared" si="0"/>
        <v>4.662004662004662E-3</v>
      </c>
      <c r="G42" s="47"/>
      <c r="H42" s="40" t="s">
        <v>168</v>
      </c>
      <c r="I42" s="14">
        <v>4</v>
      </c>
      <c r="J42" s="37">
        <v>4.5351473922902496E-3</v>
      </c>
      <c r="K42" s="47"/>
      <c r="L42" s="47"/>
      <c r="M42" s="47"/>
      <c r="N42" s="107" t="s">
        <v>157</v>
      </c>
      <c r="O42" s="85">
        <v>3</v>
      </c>
      <c r="P42" s="113">
        <f t="shared" si="1"/>
        <v>3.4602076124567475E-3</v>
      </c>
      <c r="Q42" s="47"/>
      <c r="S42" s="40" t="s">
        <v>201</v>
      </c>
      <c r="T42" s="14">
        <v>4</v>
      </c>
      <c r="U42" s="37">
        <v>4.3572984749455342E-3</v>
      </c>
      <c r="V42" s="47"/>
      <c r="X42" s="594"/>
      <c r="Y42" s="614" t="s">
        <v>166</v>
      </c>
      <c r="Z42" s="615">
        <v>5</v>
      </c>
      <c r="AA42" s="605">
        <v>5.1975051975051978E-3</v>
      </c>
      <c r="AB42" s="594"/>
    </row>
    <row r="43" spans="2:28" x14ac:dyDescent="0.25">
      <c r="B43" s="40" t="s">
        <v>150</v>
      </c>
      <c r="C43" s="14">
        <v>4</v>
      </c>
      <c r="D43" s="37">
        <f t="shared" si="0"/>
        <v>4.662004662004662E-3</v>
      </c>
      <c r="G43" s="47"/>
      <c r="H43" s="40" t="s">
        <v>158</v>
      </c>
      <c r="I43" s="14">
        <v>3</v>
      </c>
      <c r="J43" s="37">
        <v>3.4013605442176869E-3</v>
      </c>
      <c r="K43" s="47"/>
      <c r="L43" s="47"/>
      <c r="M43" s="47"/>
      <c r="N43" s="107" t="s">
        <v>138</v>
      </c>
      <c r="O43" s="85">
        <v>3</v>
      </c>
      <c r="P43" s="113">
        <f t="shared" si="1"/>
        <v>3.4602076124567475E-3</v>
      </c>
      <c r="Q43" s="47"/>
      <c r="S43" s="40" t="s">
        <v>180</v>
      </c>
      <c r="T43" s="14">
        <v>3</v>
      </c>
      <c r="U43" s="37">
        <v>3.2679738562091504E-3</v>
      </c>
      <c r="V43" s="47"/>
      <c r="X43" s="594"/>
      <c r="Y43" s="614" t="s">
        <v>146</v>
      </c>
      <c r="Z43" s="615">
        <v>4</v>
      </c>
      <c r="AA43" s="605">
        <v>4.1580041580041582E-3</v>
      </c>
      <c r="AB43" s="594"/>
    </row>
    <row r="44" spans="2:28" x14ac:dyDescent="0.25">
      <c r="B44" s="40" t="s">
        <v>151</v>
      </c>
      <c r="C44" s="14">
        <v>4</v>
      </c>
      <c r="D44" s="37">
        <f t="shared" si="0"/>
        <v>4.662004662004662E-3</v>
      </c>
      <c r="G44" s="47"/>
      <c r="H44" s="40" t="s">
        <v>159</v>
      </c>
      <c r="I44" s="14">
        <v>3</v>
      </c>
      <c r="J44" s="37">
        <v>3.4013605442176869E-3</v>
      </c>
      <c r="K44" s="47"/>
      <c r="L44" s="47"/>
      <c r="M44" s="47"/>
      <c r="N44" s="107" t="s">
        <v>144</v>
      </c>
      <c r="O44" s="85">
        <v>3</v>
      </c>
      <c r="P44" s="113">
        <f t="shared" si="1"/>
        <v>3.4602076124567475E-3</v>
      </c>
      <c r="Q44" s="47"/>
      <c r="S44" s="40" t="s">
        <v>152</v>
      </c>
      <c r="T44" s="14">
        <v>2</v>
      </c>
      <c r="U44" s="37">
        <v>2.1786492374727671E-3</v>
      </c>
      <c r="V44" s="47"/>
      <c r="X44" s="594"/>
      <c r="Y44" s="614" t="s">
        <v>174</v>
      </c>
      <c r="Z44" s="615">
        <v>4</v>
      </c>
      <c r="AA44" s="605">
        <v>4.1580041580041582E-3</v>
      </c>
      <c r="AB44" s="594"/>
    </row>
    <row r="45" spans="2:28" x14ac:dyDescent="0.25">
      <c r="B45" s="40" t="s">
        <v>152</v>
      </c>
      <c r="C45" s="14">
        <v>4</v>
      </c>
      <c r="D45" s="37">
        <f t="shared" si="0"/>
        <v>4.662004662004662E-3</v>
      </c>
      <c r="G45" s="47"/>
      <c r="H45" s="40" t="s">
        <v>152</v>
      </c>
      <c r="I45" s="14">
        <v>3</v>
      </c>
      <c r="J45" s="37">
        <v>3.4013605442176869E-3</v>
      </c>
      <c r="K45" s="47"/>
      <c r="L45" s="47"/>
      <c r="M45" s="47"/>
      <c r="N45" s="107" t="s">
        <v>180</v>
      </c>
      <c r="O45" s="85">
        <v>3</v>
      </c>
      <c r="P45" s="113">
        <f t="shared" si="1"/>
        <v>3.4602076124567475E-3</v>
      </c>
      <c r="Q45" s="47"/>
      <c r="S45" s="40" t="s">
        <v>173</v>
      </c>
      <c r="T45" s="14">
        <v>2</v>
      </c>
      <c r="U45" s="37">
        <v>2.1786492374727671E-3</v>
      </c>
      <c r="V45" s="47"/>
      <c r="X45" s="594"/>
      <c r="Y45" s="614" t="s">
        <v>142</v>
      </c>
      <c r="Z45" s="615">
        <v>4</v>
      </c>
      <c r="AA45" s="605">
        <v>4.1580041580041582E-3</v>
      </c>
      <c r="AB45" s="594"/>
    </row>
    <row r="46" spans="2:28" x14ac:dyDescent="0.25">
      <c r="B46" s="40" t="s">
        <v>153</v>
      </c>
      <c r="C46" s="14">
        <v>3</v>
      </c>
      <c r="D46" s="37">
        <f t="shared" si="0"/>
        <v>3.4965034965034965E-3</v>
      </c>
      <c r="G46" s="47"/>
      <c r="H46" s="40" t="s">
        <v>142</v>
      </c>
      <c r="I46" s="14">
        <v>3</v>
      </c>
      <c r="J46" s="37">
        <v>3.4013605442176869E-3</v>
      </c>
      <c r="K46" s="47"/>
      <c r="L46" s="47"/>
      <c r="M46" s="47"/>
      <c r="N46" s="107" t="s">
        <v>178</v>
      </c>
      <c r="O46" s="85">
        <v>3</v>
      </c>
      <c r="P46" s="113">
        <f t="shared" si="1"/>
        <v>3.4602076124567475E-3</v>
      </c>
      <c r="Q46" s="47"/>
      <c r="S46" s="40" t="s">
        <v>174</v>
      </c>
      <c r="T46" s="14">
        <v>2</v>
      </c>
      <c r="U46" s="37">
        <v>2.1786492374727671E-3</v>
      </c>
      <c r="V46" s="47"/>
      <c r="X46" s="594"/>
      <c r="Y46" s="614" t="s">
        <v>180</v>
      </c>
      <c r="Z46" s="615">
        <v>4</v>
      </c>
      <c r="AA46" s="605">
        <v>4.1580041580041582E-3</v>
      </c>
      <c r="AB46" s="594"/>
    </row>
    <row r="47" spans="2:28" x14ac:dyDescent="0.25">
      <c r="B47" s="40" t="s">
        <v>154</v>
      </c>
      <c r="C47" s="14">
        <v>3</v>
      </c>
      <c r="D47" s="37">
        <f t="shared" si="0"/>
        <v>3.4965034965034965E-3</v>
      </c>
      <c r="G47" s="47"/>
      <c r="H47" s="40" t="s">
        <v>164</v>
      </c>
      <c r="I47" s="14">
        <v>3</v>
      </c>
      <c r="J47" s="37">
        <v>3.4013605442176869E-3</v>
      </c>
      <c r="K47" s="47"/>
      <c r="L47" s="47"/>
      <c r="M47" s="47"/>
      <c r="N47" s="107" t="s">
        <v>173</v>
      </c>
      <c r="O47" s="85">
        <v>3</v>
      </c>
      <c r="P47" s="113">
        <f t="shared" si="1"/>
        <v>3.4602076124567475E-3</v>
      </c>
      <c r="Q47" s="47"/>
      <c r="S47" s="40" t="s">
        <v>176</v>
      </c>
      <c r="T47" s="14">
        <v>2</v>
      </c>
      <c r="U47" s="37">
        <v>2.1786492374727671E-3</v>
      </c>
      <c r="V47" s="47"/>
      <c r="X47" s="594"/>
      <c r="Y47" s="614" t="s">
        <v>173</v>
      </c>
      <c r="Z47" s="615">
        <v>4</v>
      </c>
      <c r="AA47" s="605">
        <v>4.1580041580041582E-3</v>
      </c>
      <c r="AB47" s="594"/>
    </row>
    <row r="48" spans="2:28" x14ac:dyDescent="0.25">
      <c r="B48" s="40" t="s">
        <v>155</v>
      </c>
      <c r="C48" s="14">
        <v>3</v>
      </c>
      <c r="D48" s="37">
        <f t="shared" si="0"/>
        <v>3.4965034965034965E-3</v>
      </c>
      <c r="G48" s="47"/>
      <c r="H48" s="40" t="s">
        <v>178</v>
      </c>
      <c r="I48" s="14">
        <v>3</v>
      </c>
      <c r="J48" s="37">
        <v>3.4013605442176869E-3</v>
      </c>
      <c r="K48" s="47"/>
      <c r="L48" s="47"/>
      <c r="M48" s="47"/>
      <c r="N48" s="107" t="s">
        <v>143</v>
      </c>
      <c r="O48" s="85">
        <v>2</v>
      </c>
      <c r="P48" s="113">
        <f t="shared" si="1"/>
        <v>2.306805074971165E-3</v>
      </c>
      <c r="Q48" s="47"/>
      <c r="S48" s="40" t="s">
        <v>154</v>
      </c>
      <c r="T48" s="14">
        <v>2</v>
      </c>
      <c r="U48" s="37">
        <v>2.1786492374727671E-3</v>
      </c>
      <c r="V48" s="47"/>
      <c r="X48" s="594"/>
      <c r="Y48" s="614" t="s">
        <v>143</v>
      </c>
      <c r="Z48" s="615">
        <v>3</v>
      </c>
      <c r="AA48" s="605">
        <v>3.1185031185031187E-3</v>
      </c>
      <c r="AB48" s="594"/>
    </row>
    <row r="49" spans="2:28" x14ac:dyDescent="0.25">
      <c r="B49" s="40" t="s">
        <v>156</v>
      </c>
      <c r="C49" s="14">
        <v>3</v>
      </c>
      <c r="D49" s="37">
        <f t="shared" si="0"/>
        <v>3.4965034965034965E-3</v>
      </c>
      <c r="G49" s="47"/>
      <c r="H49" s="40" t="s">
        <v>176</v>
      </c>
      <c r="I49" s="14">
        <v>2</v>
      </c>
      <c r="J49" s="37">
        <v>2.2675736961451248E-3</v>
      </c>
      <c r="K49" s="47"/>
      <c r="L49" s="47"/>
      <c r="M49" s="47"/>
      <c r="N49" s="107" t="s">
        <v>164</v>
      </c>
      <c r="O49" s="85">
        <v>2</v>
      </c>
      <c r="P49" s="113">
        <f t="shared" si="1"/>
        <v>2.306805074971165E-3</v>
      </c>
      <c r="Q49" s="47"/>
      <c r="S49" s="40" t="s">
        <v>171</v>
      </c>
      <c r="T49" s="14">
        <v>2</v>
      </c>
      <c r="U49" s="37">
        <v>2.1786492374727671E-3</v>
      </c>
      <c r="V49" s="47"/>
      <c r="X49" s="594"/>
      <c r="Y49" s="614" t="s">
        <v>171</v>
      </c>
      <c r="Z49" s="615">
        <v>2</v>
      </c>
      <c r="AA49" s="605">
        <v>2.0790020790020791E-3</v>
      </c>
      <c r="AB49" s="594"/>
    </row>
    <row r="50" spans="2:28" x14ac:dyDescent="0.25">
      <c r="B50" s="40" t="s">
        <v>157</v>
      </c>
      <c r="C50" s="14">
        <v>2</v>
      </c>
      <c r="D50" s="37">
        <f t="shared" si="0"/>
        <v>2.331002331002331E-3</v>
      </c>
      <c r="G50" s="47"/>
      <c r="H50" s="40" t="s">
        <v>171</v>
      </c>
      <c r="I50" s="14">
        <v>2</v>
      </c>
      <c r="J50" s="37">
        <v>2.2675736961451248E-3</v>
      </c>
      <c r="K50" s="47"/>
      <c r="L50" s="47"/>
      <c r="M50" s="47"/>
      <c r="N50" s="107" t="s">
        <v>156</v>
      </c>
      <c r="O50" s="85">
        <v>2</v>
      </c>
      <c r="P50" s="113">
        <f t="shared" si="1"/>
        <v>2.306805074971165E-3</v>
      </c>
      <c r="Q50" s="47"/>
      <c r="S50" s="40" t="s">
        <v>178</v>
      </c>
      <c r="T50" s="14">
        <v>2</v>
      </c>
      <c r="U50" s="37">
        <v>2.1786492374727671E-3</v>
      </c>
      <c r="V50" s="47"/>
      <c r="X50" s="594"/>
      <c r="Y50" s="614" t="s">
        <v>155</v>
      </c>
      <c r="Z50" s="615">
        <v>2</v>
      </c>
      <c r="AA50" s="605">
        <v>2.0790020790020791E-3</v>
      </c>
      <c r="AB50" s="594"/>
    </row>
    <row r="51" spans="2:28" x14ac:dyDescent="0.25">
      <c r="B51" s="40" t="s">
        <v>158</v>
      </c>
      <c r="C51" s="14">
        <v>2</v>
      </c>
      <c r="D51" s="37">
        <f t="shared" si="0"/>
        <v>2.331002331002331E-3</v>
      </c>
      <c r="G51" s="47"/>
      <c r="H51" s="40" t="s">
        <v>156</v>
      </c>
      <c r="I51" s="14">
        <v>2</v>
      </c>
      <c r="J51" s="37">
        <v>2.2675736961451248E-3</v>
      </c>
      <c r="K51" s="47"/>
      <c r="L51" s="47"/>
      <c r="M51" s="47"/>
      <c r="N51" s="107" t="s">
        <v>155</v>
      </c>
      <c r="O51" s="85">
        <v>2</v>
      </c>
      <c r="P51" s="113">
        <f t="shared" si="1"/>
        <v>2.306805074971165E-3</v>
      </c>
      <c r="Q51" s="47"/>
      <c r="S51" s="40" t="s">
        <v>195</v>
      </c>
      <c r="T51" s="14">
        <v>1</v>
      </c>
      <c r="U51" s="37">
        <v>1.0893246187363835E-3</v>
      </c>
      <c r="V51" s="47"/>
      <c r="X51" s="594"/>
      <c r="Y51" s="614" t="s">
        <v>158</v>
      </c>
      <c r="Z51" s="615">
        <v>2</v>
      </c>
      <c r="AA51" s="605">
        <v>2.0790020790020791E-3</v>
      </c>
      <c r="AB51" s="594"/>
    </row>
    <row r="52" spans="2:28" x14ac:dyDescent="0.25">
      <c r="B52" s="40" t="s">
        <v>159</v>
      </c>
      <c r="C52" s="14">
        <v>2</v>
      </c>
      <c r="D52" s="37">
        <f t="shared" si="0"/>
        <v>2.331002331002331E-3</v>
      </c>
      <c r="G52" s="47"/>
      <c r="H52" s="40" t="s">
        <v>170</v>
      </c>
      <c r="I52" s="14">
        <v>2</v>
      </c>
      <c r="J52" s="37">
        <v>2.2675736961451248E-3</v>
      </c>
      <c r="K52" s="47"/>
      <c r="L52" s="47"/>
      <c r="M52" s="47"/>
      <c r="N52" s="107" t="s">
        <v>179</v>
      </c>
      <c r="O52" s="85">
        <v>2</v>
      </c>
      <c r="P52" s="113">
        <f t="shared" si="1"/>
        <v>2.306805074971165E-3</v>
      </c>
      <c r="Q52" s="47"/>
      <c r="S52" s="40" t="s">
        <v>162</v>
      </c>
      <c r="T52" s="14">
        <v>1</v>
      </c>
      <c r="U52" s="37">
        <v>1.0893246187363835E-3</v>
      </c>
      <c r="V52" s="47"/>
      <c r="X52" s="594"/>
      <c r="Y52" s="614" t="s">
        <v>172</v>
      </c>
      <c r="Z52" s="615">
        <v>2</v>
      </c>
      <c r="AA52" s="605">
        <v>2.0790020790020791E-3</v>
      </c>
      <c r="AB52" s="594"/>
    </row>
    <row r="53" spans="2:28" x14ac:dyDescent="0.25">
      <c r="B53" s="40" t="s">
        <v>160</v>
      </c>
      <c r="C53" s="14">
        <v>1</v>
      </c>
      <c r="D53" s="37">
        <f t="shared" si="0"/>
        <v>1.1655011655011655E-3</v>
      </c>
      <c r="G53" s="47"/>
      <c r="H53" s="40" t="s">
        <v>161</v>
      </c>
      <c r="I53" s="14">
        <v>2</v>
      </c>
      <c r="J53" s="37">
        <v>2.2675736961451248E-3</v>
      </c>
      <c r="K53" s="47"/>
      <c r="L53" s="47"/>
      <c r="M53" s="47"/>
      <c r="N53" s="107" t="s">
        <v>148</v>
      </c>
      <c r="O53" s="85">
        <v>2</v>
      </c>
      <c r="P53" s="113">
        <f t="shared" si="1"/>
        <v>2.306805074971165E-3</v>
      </c>
      <c r="Q53" s="47"/>
      <c r="S53" s="40" t="s">
        <v>144</v>
      </c>
      <c r="T53" s="14">
        <v>1</v>
      </c>
      <c r="U53" s="37">
        <v>1.0893246187363835E-3</v>
      </c>
      <c r="V53" s="47"/>
      <c r="X53" s="594"/>
      <c r="Y53" s="614" t="s">
        <v>140</v>
      </c>
      <c r="Z53" s="615">
        <v>2</v>
      </c>
      <c r="AA53" s="605">
        <v>2.0790020790020791E-3</v>
      </c>
      <c r="AB53" s="594"/>
    </row>
    <row r="54" spans="2:28" x14ac:dyDescent="0.25">
      <c r="B54" s="40" t="s">
        <v>161</v>
      </c>
      <c r="C54" s="14">
        <v>1</v>
      </c>
      <c r="D54" s="37">
        <f t="shared" si="0"/>
        <v>1.1655011655011655E-3</v>
      </c>
      <c r="G54" s="47"/>
      <c r="H54" s="40" t="s">
        <v>179</v>
      </c>
      <c r="I54" s="14">
        <v>2</v>
      </c>
      <c r="J54" s="37">
        <v>2.2675736961451248E-3</v>
      </c>
      <c r="K54" s="47"/>
      <c r="L54" s="47"/>
      <c r="M54" s="47"/>
      <c r="N54" s="107" t="s">
        <v>127</v>
      </c>
      <c r="O54" s="85">
        <v>2</v>
      </c>
      <c r="P54" s="113">
        <f t="shared" si="1"/>
        <v>2.306805074971165E-3</v>
      </c>
      <c r="Q54" s="47"/>
      <c r="S54" s="40" t="s">
        <v>153</v>
      </c>
      <c r="T54" s="14">
        <v>1</v>
      </c>
      <c r="U54" s="37">
        <v>1.0893246187363835E-3</v>
      </c>
      <c r="V54" s="47"/>
      <c r="X54" s="594"/>
      <c r="Y54" s="614" t="s">
        <v>386</v>
      </c>
      <c r="Z54" s="615">
        <v>2</v>
      </c>
      <c r="AA54" s="605">
        <v>2.0790020790020791E-3</v>
      </c>
      <c r="AB54" s="594"/>
    </row>
    <row r="55" spans="2:28" x14ac:dyDescent="0.25">
      <c r="B55" s="40" t="s">
        <v>162</v>
      </c>
      <c r="C55" s="14">
        <v>1</v>
      </c>
      <c r="D55" s="37">
        <f t="shared" si="0"/>
        <v>1.1655011655011655E-3</v>
      </c>
      <c r="G55" s="47"/>
      <c r="H55" s="40" t="s">
        <v>166</v>
      </c>
      <c r="I55" s="14">
        <v>2</v>
      </c>
      <c r="J55" s="37">
        <v>2.2675736961451248E-3</v>
      </c>
      <c r="K55" s="47"/>
      <c r="L55" s="47"/>
      <c r="M55" s="47"/>
      <c r="N55" s="107" t="s">
        <v>152</v>
      </c>
      <c r="O55" s="85">
        <v>2</v>
      </c>
      <c r="P55" s="113">
        <f t="shared" si="1"/>
        <v>2.306805074971165E-3</v>
      </c>
      <c r="Q55" s="47"/>
      <c r="S55" s="40" t="s">
        <v>182</v>
      </c>
      <c r="T55" s="14">
        <v>1</v>
      </c>
      <c r="U55" s="37">
        <v>1.0893246187363835E-3</v>
      </c>
      <c r="V55" s="47"/>
      <c r="X55" s="594"/>
      <c r="Y55" s="614" t="s">
        <v>154</v>
      </c>
      <c r="Z55" s="615">
        <v>2</v>
      </c>
      <c r="AA55" s="605">
        <v>2.0790020790020791E-3</v>
      </c>
      <c r="AB55" s="594"/>
    </row>
    <row r="56" spans="2:28" x14ac:dyDescent="0.25">
      <c r="B56" s="40" t="s">
        <v>163</v>
      </c>
      <c r="C56" s="14">
        <v>1</v>
      </c>
      <c r="D56" s="37">
        <f t="shared" si="0"/>
        <v>1.1655011655011655E-3</v>
      </c>
      <c r="G56" s="47"/>
      <c r="H56" s="40" t="s">
        <v>180</v>
      </c>
      <c r="I56" s="14">
        <v>2</v>
      </c>
      <c r="J56" s="37">
        <v>2.2675736961451248E-3</v>
      </c>
      <c r="K56" s="47"/>
      <c r="L56" s="47"/>
      <c r="M56" s="47"/>
      <c r="N56" s="107" t="s">
        <v>142</v>
      </c>
      <c r="O56" s="85">
        <v>2</v>
      </c>
      <c r="P56" s="113">
        <f t="shared" si="1"/>
        <v>2.306805074971165E-3</v>
      </c>
      <c r="Q56" s="47"/>
      <c r="S56" s="40" t="s">
        <v>202</v>
      </c>
      <c r="T56" s="14">
        <v>1</v>
      </c>
      <c r="U56" s="37">
        <v>1.0893246187363835E-3</v>
      </c>
      <c r="V56" s="47"/>
      <c r="X56" s="594"/>
      <c r="Y56" s="614" t="s">
        <v>152</v>
      </c>
      <c r="Z56" s="615">
        <v>2</v>
      </c>
      <c r="AA56" s="605">
        <v>2.0790020790020791E-3</v>
      </c>
      <c r="AB56" s="594"/>
    </row>
    <row r="57" spans="2:28" x14ac:dyDescent="0.25">
      <c r="B57" s="40" t="s">
        <v>164</v>
      </c>
      <c r="C57" s="14">
        <v>1</v>
      </c>
      <c r="D57" s="37">
        <f t="shared" si="0"/>
        <v>1.1655011655011655E-3</v>
      </c>
      <c r="G57" s="47"/>
      <c r="H57" s="40" t="s">
        <v>174</v>
      </c>
      <c r="I57" s="14">
        <v>1</v>
      </c>
      <c r="J57" s="37">
        <v>1.1337868480725624E-3</v>
      </c>
      <c r="K57" s="47"/>
      <c r="L57" s="47"/>
      <c r="M57" s="47"/>
      <c r="N57" s="107" t="s">
        <v>170</v>
      </c>
      <c r="O57" s="85">
        <v>2</v>
      </c>
      <c r="P57" s="113">
        <f t="shared" si="1"/>
        <v>2.306805074971165E-3</v>
      </c>
      <c r="Q57" s="47"/>
      <c r="S57" s="40" t="s">
        <v>143</v>
      </c>
      <c r="T57" s="14">
        <v>1</v>
      </c>
      <c r="U57" s="37">
        <v>1.0893246187363835E-3</v>
      </c>
      <c r="V57" s="47"/>
      <c r="X57" s="594"/>
      <c r="Y57" s="614" t="s">
        <v>182</v>
      </c>
      <c r="Z57" s="615">
        <v>2</v>
      </c>
      <c r="AA57" s="605">
        <v>2.0790020790020791E-3</v>
      </c>
      <c r="AB57" s="594"/>
    </row>
    <row r="58" spans="2:28" x14ac:dyDescent="0.25">
      <c r="B58" s="40" t="s">
        <v>165</v>
      </c>
      <c r="C58" s="14">
        <v>1</v>
      </c>
      <c r="D58" s="37">
        <f t="shared" si="0"/>
        <v>1.1655011655011655E-3</v>
      </c>
      <c r="G58" s="47"/>
      <c r="H58" s="40" t="s">
        <v>162</v>
      </c>
      <c r="I58" s="14">
        <v>1</v>
      </c>
      <c r="J58" s="37">
        <v>1.1337868480725624E-3</v>
      </c>
      <c r="K58" s="47"/>
      <c r="L58" s="47"/>
      <c r="M58" s="47"/>
      <c r="N58" s="107" t="s">
        <v>161</v>
      </c>
      <c r="O58" s="85">
        <v>2</v>
      </c>
      <c r="P58" s="113">
        <f t="shared" si="1"/>
        <v>2.306805074971165E-3</v>
      </c>
      <c r="Q58" s="47"/>
      <c r="S58" s="40" t="s">
        <v>155</v>
      </c>
      <c r="T58" s="14">
        <v>1</v>
      </c>
      <c r="U58" s="37">
        <v>1.0893246187363835E-3</v>
      </c>
      <c r="V58" s="47"/>
      <c r="X58" s="594"/>
      <c r="Y58" s="614" t="s">
        <v>178</v>
      </c>
      <c r="Z58" s="615">
        <v>1</v>
      </c>
      <c r="AA58" s="605">
        <v>1.0395010395010396E-3</v>
      </c>
      <c r="AB58" s="594"/>
    </row>
    <row r="59" spans="2:28" x14ac:dyDescent="0.25">
      <c r="B59" s="40" t="s">
        <v>166</v>
      </c>
      <c r="C59" s="14">
        <v>1</v>
      </c>
      <c r="D59" s="37">
        <f t="shared" si="0"/>
        <v>1.1655011655011655E-3</v>
      </c>
      <c r="G59" s="47"/>
      <c r="H59" s="40" t="s">
        <v>154</v>
      </c>
      <c r="I59" s="14">
        <v>1</v>
      </c>
      <c r="J59" s="37">
        <v>1.1337868480725624E-3</v>
      </c>
      <c r="K59" s="47"/>
      <c r="L59" s="47"/>
      <c r="M59" s="47"/>
      <c r="N59" s="107" t="s">
        <v>163</v>
      </c>
      <c r="O59" s="85">
        <v>1</v>
      </c>
      <c r="P59" s="113">
        <f t="shared" si="1"/>
        <v>1.1534025374855825E-3</v>
      </c>
      <c r="Q59" s="47"/>
      <c r="S59" s="40" t="s">
        <v>203</v>
      </c>
      <c r="T59" s="14">
        <v>1</v>
      </c>
      <c r="U59" s="37">
        <v>1.0893246187363835E-3</v>
      </c>
      <c r="V59" s="47"/>
      <c r="X59" s="594"/>
      <c r="Y59" s="614" t="s">
        <v>163</v>
      </c>
      <c r="Z59" s="615">
        <v>1</v>
      </c>
      <c r="AA59" s="605">
        <v>1.0395010395010396E-3</v>
      </c>
      <c r="AB59" s="594"/>
    </row>
    <row r="60" spans="2:28" x14ac:dyDescent="0.25">
      <c r="B60" s="40" t="s">
        <v>167</v>
      </c>
      <c r="C60" s="14">
        <v>1</v>
      </c>
      <c r="D60" s="37">
        <f t="shared" si="0"/>
        <v>1.1655011655011655E-3</v>
      </c>
      <c r="G60" s="47"/>
      <c r="H60" s="40" t="s">
        <v>181</v>
      </c>
      <c r="I60" s="14">
        <v>1</v>
      </c>
      <c r="J60" s="37">
        <v>1.1337868480725624E-3</v>
      </c>
      <c r="K60" s="47"/>
      <c r="L60" s="47"/>
      <c r="M60" s="47"/>
      <c r="N60" s="107" t="s">
        <v>162</v>
      </c>
      <c r="O60" s="85">
        <v>1</v>
      </c>
      <c r="P60" s="113">
        <f t="shared" si="1"/>
        <v>1.1534025374855825E-3</v>
      </c>
      <c r="Q60" s="47"/>
      <c r="S60" s="40" t="s">
        <v>172</v>
      </c>
      <c r="T60" s="14">
        <v>1</v>
      </c>
      <c r="U60" s="37">
        <v>1.0893246187363835E-3</v>
      </c>
      <c r="V60" s="47"/>
      <c r="X60" s="594"/>
      <c r="Y60" s="614" t="s">
        <v>157</v>
      </c>
      <c r="Z60" s="615">
        <v>1</v>
      </c>
      <c r="AA60" s="605">
        <v>1.0395010395010396E-3</v>
      </c>
      <c r="AB60" s="594"/>
    </row>
    <row r="61" spans="2:28" x14ac:dyDescent="0.25">
      <c r="B61" s="40" t="s">
        <v>168</v>
      </c>
      <c r="C61" s="14">
        <v>1</v>
      </c>
      <c r="D61" s="37">
        <f t="shared" si="0"/>
        <v>1.1655011655011655E-3</v>
      </c>
      <c r="G61" s="47"/>
      <c r="H61" s="40" t="s">
        <v>148</v>
      </c>
      <c r="I61" s="14">
        <v>1</v>
      </c>
      <c r="J61" s="37">
        <v>1.1337868480725624E-3</v>
      </c>
      <c r="K61" s="47"/>
      <c r="L61" s="47"/>
      <c r="M61" s="47"/>
      <c r="N61" s="107" t="s">
        <v>194</v>
      </c>
      <c r="O61" s="85">
        <v>1</v>
      </c>
      <c r="P61" s="113">
        <f t="shared" si="1"/>
        <v>1.1534025374855825E-3</v>
      </c>
      <c r="Q61" s="47"/>
      <c r="S61" s="40" t="s">
        <v>151</v>
      </c>
      <c r="T61" s="14">
        <v>1</v>
      </c>
      <c r="U61" s="37">
        <v>1.0893246187363835E-3</v>
      </c>
      <c r="V61" s="47"/>
      <c r="X61" s="594"/>
      <c r="Y61" s="614" t="s">
        <v>181</v>
      </c>
      <c r="Z61" s="615">
        <v>1</v>
      </c>
      <c r="AA61" s="605">
        <v>1.0395010395010396E-3</v>
      </c>
      <c r="AB61" s="594"/>
    </row>
    <row r="62" spans="2:28" x14ac:dyDescent="0.25">
      <c r="B62" s="40" t="s">
        <v>169</v>
      </c>
      <c r="C62" s="14">
        <v>1</v>
      </c>
      <c r="D62" s="37">
        <f t="shared" si="0"/>
        <v>1.1655011655011655E-3</v>
      </c>
      <c r="G62" s="47"/>
      <c r="H62" s="40" t="s">
        <v>173</v>
      </c>
      <c r="I62" s="14">
        <v>1</v>
      </c>
      <c r="J62" s="37">
        <v>1.1337868480725624E-3</v>
      </c>
      <c r="K62" s="47"/>
      <c r="L62" s="47"/>
      <c r="M62" s="47"/>
      <c r="N62" s="107" t="s">
        <v>195</v>
      </c>
      <c r="O62" s="85">
        <v>1</v>
      </c>
      <c r="P62" s="113">
        <f t="shared" si="1"/>
        <v>1.1534025374855825E-3</v>
      </c>
      <c r="Q62" s="47"/>
      <c r="S62" s="40" t="s">
        <v>158</v>
      </c>
      <c r="T62" s="14">
        <v>1</v>
      </c>
      <c r="U62" s="37">
        <v>1.0893246187363835E-3</v>
      </c>
      <c r="V62" s="47"/>
      <c r="X62" s="594"/>
      <c r="Y62" s="614" t="s">
        <v>170</v>
      </c>
      <c r="Z62" s="615">
        <v>1</v>
      </c>
      <c r="AA62" s="605">
        <v>1.0395010395010396E-3</v>
      </c>
      <c r="AB62" s="594"/>
    </row>
    <row r="63" spans="2:28" x14ac:dyDescent="0.25">
      <c r="B63" s="40" t="s">
        <v>170</v>
      </c>
      <c r="C63" s="14">
        <v>1</v>
      </c>
      <c r="D63" s="37">
        <f t="shared" si="0"/>
        <v>1.1655011655011655E-3</v>
      </c>
      <c r="G63" s="47"/>
      <c r="H63" s="40" t="s">
        <v>153</v>
      </c>
      <c r="I63" s="14">
        <v>1</v>
      </c>
      <c r="J63" s="37">
        <v>1.1337868480725624E-3</v>
      </c>
      <c r="K63" s="47"/>
      <c r="L63" s="47"/>
      <c r="M63" s="47"/>
      <c r="N63" s="107" t="s">
        <v>172</v>
      </c>
      <c r="O63" s="85">
        <v>1</v>
      </c>
      <c r="P63" s="113">
        <f t="shared" si="1"/>
        <v>1.1534025374855825E-3</v>
      </c>
      <c r="Q63" s="47"/>
      <c r="S63" s="40" t="s">
        <v>145</v>
      </c>
      <c r="T63" s="14">
        <v>1</v>
      </c>
      <c r="U63" s="37">
        <v>1.0893246187363835E-3</v>
      </c>
      <c r="V63" s="47"/>
      <c r="X63" s="594"/>
      <c r="Y63" s="614" t="s">
        <v>195</v>
      </c>
      <c r="Z63" s="615">
        <v>1</v>
      </c>
      <c r="AA63" s="605">
        <v>1.0395010395010396E-3</v>
      </c>
      <c r="AB63" s="594"/>
    </row>
    <row r="64" spans="2:28" x14ac:dyDescent="0.25">
      <c r="B64" s="40" t="s">
        <v>171</v>
      </c>
      <c r="C64" s="14">
        <v>1</v>
      </c>
      <c r="D64" s="37">
        <f t="shared" si="0"/>
        <v>1.1655011655011655E-3</v>
      </c>
      <c r="G64" s="47"/>
      <c r="H64" s="40" t="s">
        <v>182</v>
      </c>
      <c r="I64" s="14">
        <v>1</v>
      </c>
      <c r="J64" s="37">
        <v>1.1337868480725624E-3</v>
      </c>
      <c r="K64" s="47"/>
      <c r="L64" s="47"/>
      <c r="M64" s="47"/>
      <c r="N64" s="107" t="s">
        <v>196</v>
      </c>
      <c r="O64" s="85">
        <v>1</v>
      </c>
      <c r="P64" s="113">
        <f t="shared" si="1"/>
        <v>1.1534025374855825E-3</v>
      </c>
      <c r="Q64" s="47"/>
      <c r="S64" s="40" t="s">
        <v>165</v>
      </c>
      <c r="T64" s="14">
        <v>1</v>
      </c>
      <c r="U64" s="37">
        <v>1.0893246187363835E-3</v>
      </c>
      <c r="V64" s="47"/>
      <c r="X64" s="594"/>
      <c r="Y64" s="614" t="s">
        <v>168</v>
      </c>
      <c r="Z64" s="615">
        <v>1</v>
      </c>
      <c r="AA64" s="605">
        <v>1.0395010395010396E-3</v>
      </c>
      <c r="AB64" s="594"/>
    </row>
    <row r="65" spans="2:28" x14ac:dyDescent="0.25">
      <c r="B65" s="40" t="s">
        <v>172</v>
      </c>
      <c r="C65" s="14">
        <v>1</v>
      </c>
      <c r="D65" s="37">
        <f t="shared" si="0"/>
        <v>1.1655011655011655E-3</v>
      </c>
      <c r="G65" s="47"/>
      <c r="H65" s="40" t="s">
        <v>155</v>
      </c>
      <c r="I65" s="14">
        <v>1</v>
      </c>
      <c r="J65" s="37">
        <v>1.1337868480725624E-3</v>
      </c>
      <c r="K65" s="47"/>
      <c r="L65" s="47"/>
      <c r="M65" s="47"/>
      <c r="N65" s="107" t="s">
        <v>153</v>
      </c>
      <c r="O65" s="85">
        <v>1</v>
      </c>
      <c r="P65" s="113">
        <f t="shared" si="1"/>
        <v>1.1534025374855825E-3</v>
      </c>
      <c r="Q65" s="47"/>
      <c r="X65" s="594"/>
      <c r="Y65" s="614" t="s">
        <v>165</v>
      </c>
      <c r="Z65" s="615">
        <v>1</v>
      </c>
      <c r="AA65" s="605">
        <v>1.0395010395010396E-3</v>
      </c>
      <c r="AB65" s="594"/>
    </row>
    <row r="66" spans="2:28" x14ac:dyDescent="0.25">
      <c r="B66" s="40" t="s">
        <v>173</v>
      </c>
      <c r="C66" s="14">
        <v>1</v>
      </c>
      <c r="D66" s="37">
        <f t="shared" si="0"/>
        <v>1.1655011655011655E-3</v>
      </c>
      <c r="L66" s="47"/>
      <c r="M66" s="47"/>
      <c r="N66" s="107" t="s">
        <v>154</v>
      </c>
      <c r="O66" s="85">
        <v>1</v>
      </c>
      <c r="P66" s="113">
        <f t="shared" si="1"/>
        <v>1.1534025374855825E-3</v>
      </c>
      <c r="Q66" s="47"/>
      <c r="X66" s="594"/>
      <c r="Y66" s="614" t="s">
        <v>160</v>
      </c>
      <c r="Z66" s="615">
        <v>1</v>
      </c>
      <c r="AA66" s="605">
        <v>1.0395010395010396E-3</v>
      </c>
      <c r="AB66" s="594"/>
    </row>
    <row r="67" spans="2:28" ht="15.75" thickBot="1" x14ac:dyDescent="0.3">
      <c r="B67" s="40" t="s">
        <v>174</v>
      </c>
      <c r="C67" s="14">
        <v>1</v>
      </c>
      <c r="D67" s="37">
        <f t="shared" si="0"/>
        <v>1.1655011655011655E-3</v>
      </c>
      <c r="M67" s="47"/>
      <c r="N67" s="106" t="s">
        <v>174</v>
      </c>
      <c r="O67" s="87">
        <v>1</v>
      </c>
      <c r="P67" s="116">
        <f t="shared" si="1"/>
        <v>1.1534025374855825E-3</v>
      </c>
      <c r="Q67" s="47"/>
      <c r="X67" s="594"/>
      <c r="Y67" s="614" t="s">
        <v>176</v>
      </c>
      <c r="Z67" s="615">
        <v>1</v>
      </c>
      <c r="AA67" s="605">
        <v>1.0395010395010396E-3</v>
      </c>
      <c r="AB67" s="594"/>
    </row>
    <row r="68" spans="2:28" ht="15.75" thickTop="1" x14ac:dyDescent="0.25">
      <c r="B68" s="40" t="s">
        <v>175</v>
      </c>
      <c r="C68" s="14">
        <v>1</v>
      </c>
      <c r="D68" s="37">
        <f t="shared" si="0"/>
        <v>1.1655011655011655E-3</v>
      </c>
    </row>
    <row r="69" spans="2:28" x14ac:dyDescent="0.25">
      <c r="B69" s="40" t="s">
        <v>176</v>
      </c>
      <c r="C69" s="14">
        <v>1</v>
      </c>
      <c r="D69" s="37">
        <f t="shared" si="0"/>
        <v>1.1655011655011655E-3</v>
      </c>
    </row>
  </sheetData>
  <mergeCells count="15">
    <mergeCell ref="Y5:AA5"/>
    <mergeCell ref="Y6:AA6"/>
    <mergeCell ref="AB10:AB12"/>
    <mergeCell ref="B6:D6"/>
    <mergeCell ref="B7:D7"/>
    <mergeCell ref="H6:J6"/>
    <mergeCell ref="H7:J7"/>
    <mergeCell ref="N6:P6"/>
    <mergeCell ref="N7:P7"/>
    <mergeCell ref="V10:V12"/>
    <mergeCell ref="Q10:Q12"/>
    <mergeCell ref="K10:K12"/>
    <mergeCell ref="E10:E12"/>
    <mergeCell ref="S5:U5"/>
    <mergeCell ref="S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CDBDE-9BA8-40CF-BCED-28FD03F8F855}">
  <sheetPr>
    <tabColor rgb="FFFFFF99"/>
  </sheetPr>
  <dimension ref="A1:X55"/>
  <sheetViews>
    <sheetView topLeftCell="A9" zoomScale="60" zoomScaleNormal="60" workbookViewId="0">
      <selection activeCell="X24" sqref="X24:X35"/>
    </sheetView>
  </sheetViews>
  <sheetFormatPr baseColWidth="10" defaultRowHeight="15" x14ac:dyDescent="0.25"/>
  <cols>
    <col min="1" max="1" width="19.140625" style="47" customWidth="1"/>
    <col min="2" max="2" width="47.140625" style="47" customWidth="1"/>
    <col min="3" max="4" width="9.42578125" style="47" bestFit="1" customWidth="1"/>
    <col min="5" max="5" width="9" style="47" bestFit="1" customWidth="1"/>
    <col min="6" max="6" width="11.85546875" style="47" customWidth="1"/>
    <col min="7" max="9" width="7.7109375" style="47" bestFit="1" customWidth="1"/>
    <col min="10" max="10" width="10.7109375" style="47" customWidth="1"/>
    <col min="11" max="12" width="7.7109375" style="47" bestFit="1" customWidth="1"/>
    <col min="13" max="13" width="8" style="47" bestFit="1" customWidth="1"/>
    <col min="14" max="14" width="7.7109375" style="47" bestFit="1" customWidth="1"/>
    <col min="15" max="15" width="7.42578125" style="47" bestFit="1" customWidth="1"/>
    <col min="16" max="16" width="8.42578125" style="47" bestFit="1" customWidth="1"/>
    <col min="17" max="21" width="7.7109375" style="47" bestFit="1" customWidth="1"/>
    <col min="22" max="22" width="10.5703125" style="47" bestFit="1" customWidth="1"/>
    <col min="23" max="23" width="9.28515625" style="47" customWidth="1"/>
    <col min="24" max="24" width="7.5703125" style="12" customWidth="1"/>
    <col min="25" max="25" width="15.42578125" style="47" customWidth="1"/>
    <col min="26" max="16384" width="11.42578125" style="47"/>
  </cols>
  <sheetData>
    <row r="1" spans="1:23" x14ac:dyDescent="0.25">
      <c r="A1" s="4" t="s">
        <v>21</v>
      </c>
      <c r="B1" s="5"/>
      <c r="C1" s="5"/>
      <c r="D1" s="6"/>
      <c r="E1" s="6"/>
      <c r="F1" s="6"/>
      <c r="G1" s="6"/>
      <c r="H1" s="6"/>
      <c r="I1" s="6"/>
    </row>
    <row r="2" spans="1:23" x14ac:dyDescent="0.25">
      <c r="A2" s="4" t="s">
        <v>22</v>
      </c>
      <c r="B2" s="5"/>
      <c r="C2" s="5"/>
      <c r="D2" s="6"/>
      <c r="E2" s="6"/>
      <c r="F2" s="6"/>
      <c r="G2" s="6"/>
      <c r="H2" s="6"/>
      <c r="I2" s="6"/>
    </row>
    <row r="3" spans="1:23" x14ac:dyDescent="0.25">
      <c r="A3" s="4" t="s">
        <v>23</v>
      </c>
      <c r="B3" s="5"/>
      <c r="C3" s="5"/>
      <c r="D3" s="6"/>
      <c r="E3" s="6"/>
      <c r="F3" s="6"/>
      <c r="G3" s="6"/>
      <c r="H3" s="6"/>
      <c r="I3" s="6"/>
    </row>
    <row r="4" spans="1:23" x14ac:dyDescent="0.25">
      <c r="A4" s="4" t="s">
        <v>24</v>
      </c>
      <c r="B4" s="5"/>
      <c r="C4" s="5"/>
      <c r="D4" s="6"/>
      <c r="E4" s="6"/>
      <c r="F4" s="6"/>
      <c r="G4" s="6"/>
      <c r="H4" s="6"/>
      <c r="I4" s="6"/>
    </row>
    <row r="5" spans="1:23" x14ac:dyDescent="0.25">
      <c r="A5" s="6"/>
      <c r="B5" s="5"/>
      <c r="C5" s="5"/>
      <c r="D5" s="6"/>
      <c r="E5" s="6"/>
      <c r="F5" s="6"/>
      <c r="G5" s="6"/>
      <c r="H5" s="6"/>
      <c r="I5" s="6"/>
    </row>
    <row r="6" spans="1:23" ht="15" customHeight="1" x14ac:dyDescent="0.25">
      <c r="A6" s="640" t="s">
        <v>25</v>
      </c>
      <c r="B6" s="640"/>
      <c r="C6" s="640"/>
      <c r="D6" s="640"/>
      <c r="E6" s="640"/>
      <c r="F6" s="640"/>
      <c r="G6" s="640"/>
      <c r="H6" s="640"/>
      <c r="I6" s="640"/>
      <c r="J6" s="640"/>
      <c r="K6" s="640"/>
      <c r="L6" s="640"/>
      <c r="M6" s="640"/>
      <c r="N6" s="640"/>
      <c r="O6" s="640"/>
      <c r="P6" s="640"/>
      <c r="Q6" s="640"/>
      <c r="R6" s="640"/>
      <c r="S6" s="640"/>
      <c r="T6" s="640"/>
      <c r="U6" s="640"/>
      <c r="V6" s="640"/>
    </row>
    <row r="7" spans="1:23" x14ac:dyDescent="0.25">
      <c r="A7" s="6"/>
      <c r="B7" s="5"/>
      <c r="C7" s="5"/>
      <c r="D7" s="6"/>
      <c r="E7" s="6"/>
      <c r="F7" s="6"/>
      <c r="G7" s="6"/>
      <c r="H7" s="6"/>
      <c r="I7" s="6"/>
    </row>
    <row r="8" spans="1:23" x14ac:dyDescent="0.25">
      <c r="A8" s="4" t="s">
        <v>26</v>
      </c>
      <c r="B8" s="6" t="s">
        <v>27</v>
      </c>
      <c r="C8" s="5"/>
      <c r="D8" s="6"/>
      <c r="E8" s="6"/>
      <c r="F8" s="6"/>
      <c r="G8" s="6"/>
      <c r="H8" s="6"/>
      <c r="I8" s="6"/>
    </row>
    <row r="9" spans="1:23" x14ac:dyDescent="0.25">
      <c r="B9" s="6"/>
      <c r="C9" s="7"/>
      <c r="D9" s="6"/>
      <c r="E9" s="6"/>
      <c r="F9" s="6"/>
      <c r="G9" s="6"/>
      <c r="H9" s="6"/>
      <c r="I9" s="6"/>
    </row>
    <row r="10" spans="1:23" x14ac:dyDescent="0.25">
      <c r="A10" s="8" t="s">
        <v>29</v>
      </c>
      <c r="B10" s="8"/>
      <c r="C10" s="9"/>
      <c r="D10" s="6"/>
      <c r="E10" s="6"/>
      <c r="F10" s="6"/>
      <c r="G10" s="6"/>
      <c r="H10" s="6"/>
      <c r="I10" s="6"/>
    </row>
    <row r="11" spans="1:23" ht="15" customHeight="1" x14ac:dyDescent="0.25">
      <c r="A11" s="10"/>
      <c r="B11" s="639" t="s">
        <v>30</v>
      </c>
      <c r="C11" s="639"/>
      <c r="D11" s="639"/>
      <c r="E11" s="639"/>
      <c r="F11" s="639"/>
      <c r="G11" s="639"/>
      <c r="H11" s="639"/>
      <c r="I11" s="639"/>
      <c r="J11" s="639"/>
      <c r="K11" s="639"/>
      <c r="L11" s="639"/>
      <c r="M11" s="639"/>
      <c r="N11" s="639"/>
      <c r="O11" s="639"/>
      <c r="P11" s="639"/>
      <c r="Q11" s="639"/>
      <c r="R11" s="639"/>
      <c r="S11" s="639"/>
      <c r="T11" s="639"/>
      <c r="U11" s="639"/>
      <c r="V11" s="639"/>
      <c r="W11" s="639"/>
    </row>
    <row r="12" spans="1:23" ht="15.75" thickBot="1" x14ac:dyDescent="0.3">
      <c r="A12" s="10"/>
      <c r="B12" s="639"/>
      <c r="C12" s="639"/>
      <c r="D12" s="639"/>
      <c r="E12" s="639"/>
      <c r="F12" s="639"/>
      <c r="G12" s="639"/>
      <c r="H12" s="639"/>
      <c r="I12" s="639"/>
      <c r="J12" s="639"/>
      <c r="K12" s="639"/>
      <c r="L12" s="639"/>
      <c r="M12" s="639"/>
      <c r="N12" s="639"/>
      <c r="O12" s="639"/>
      <c r="P12" s="639"/>
      <c r="Q12" s="639"/>
      <c r="R12" s="639"/>
      <c r="S12" s="639"/>
      <c r="T12" s="639"/>
      <c r="U12" s="639"/>
      <c r="V12" s="639"/>
      <c r="W12" s="639"/>
    </row>
    <row r="13" spans="1:23" ht="16.5" thickTop="1" thickBot="1" x14ac:dyDescent="0.3">
      <c r="C13" s="641" t="s">
        <v>185</v>
      </c>
      <c r="D13" s="642"/>
      <c r="E13" s="642"/>
      <c r="F13" s="642"/>
      <c r="G13" s="642"/>
      <c r="H13" s="642"/>
      <c r="I13" s="642"/>
      <c r="J13" s="642"/>
      <c r="K13" s="643"/>
      <c r="L13" s="644" t="s">
        <v>186</v>
      </c>
      <c r="M13" s="645"/>
      <c r="N13" s="645"/>
      <c r="O13" s="645"/>
      <c r="P13" s="645"/>
      <c r="Q13" s="645"/>
      <c r="R13" s="645"/>
      <c r="S13" s="645"/>
      <c r="T13" s="645"/>
      <c r="U13" s="645"/>
      <c r="V13" s="646"/>
    </row>
    <row r="14" spans="1:23" ht="85.5" customHeight="1" thickTop="1" x14ac:dyDescent="0.25">
      <c r="B14" s="52" t="s">
        <v>20</v>
      </c>
      <c r="C14" s="587" t="s">
        <v>19</v>
      </c>
      <c r="D14" s="582" t="s">
        <v>18</v>
      </c>
      <c r="E14" s="582" t="s">
        <v>17</v>
      </c>
      <c r="F14" s="582" t="s">
        <v>16</v>
      </c>
      <c r="G14" s="582" t="s">
        <v>15</v>
      </c>
      <c r="H14" s="582" t="s">
        <v>14</v>
      </c>
      <c r="I14" s="582" t="s">
        <v>13</v>
      </c>
      <c r="J14" s="582" t="s">
        <v>2</v>
      </c>
      <c r="K14" s="582" t="s">
        <v>12</v>
      </c>
      <c r="L14" s="576" t="s">
        <v>11</v>
      </c>
      <c r="M14" s="589" t="s">
        <v>10</v>
      </c>
      <c r="N14" s="589" t="s">
        <v>9</v>
      </c>
      <c r="O14" s="589" t="s">
        <v>8</v>
      </c>
      <c r="P14" s="589" t="s">
        <v>7</v>
      </c>
      <c r="Q14" s="589" t="s">
        <v>6</v>
      </c>
      <c r="R14" s="589" t="s">
        <v>5</v>
      </c>
      <c r="S14" s="589" t="s">
        <v>4</v>
      </c>
      <c r="T14" s="589" t="s">
        <v>3</v>
      </c>
      <c r="U14" s="571" t="s">
        <v>2</v>
      </c>
      <c r="V14" s="577" t="s">
        <v>190</v>
      </c>
      <c r="W14" s="75" t="s">
        <v>103</v>
      </c>
    </row>
    <row r="15" spans="1:23" x14ac:dyDescent="0.25">
      <c r="B15" s="61">
        <v>2012</v>
      </c>
      <c r="C15" s="64"/>
      <c r="D15" s="53"/>
      <c r="E15" s="54"/>
      <c r="F15" s="53"/>
      <c r="G15" s="53"/>
      <c r="H15" s="53"/>
      <c r="I15" s="53"/>
      <c r="J15" s="53"/>
      <c r="K15" s="53"/>
      <c r="L15" s="591">
        <v>0</v>
      </c>
      <c r="M15" s="585">
        <v>0</v>
      </c>
      <c r="N15" s="579">
        <v>0</v>
      </c>
      <c r="O15" s="585">
        <v>0</v>
      </c>
      <c r="P15" s="585">
        <v>0</v>
      </c>
      <c r="Q15" s="585">
        <v>0</v>
      </c>
      <c r="R15" s="585">
        <v>1</v>
      </c>
      <c r="S15" s="585">
        <v>0</v>
      </c>
      <c r="T15" s="585">
        <v>0</v>
      </c>
      <c r="U15" s="593">
        <v>0</v>
      </c>
      <c r="V15" s="593"/>
      <c r="W15" s="76">
        <f t="shared" ref="W15:W20" si="0">SUM(C15:U15)</f>
        <v>1</v>
      </c>
    </row>
    <row r="16" spans="1:23" x14ac:dyDescent="0.25">
      <c r="B16" s="62">
        <v>2013</v>
      </c>
      <c r="C16" s="65">
        <v>0</v>
      </c>
      <c r="D16" s="55">
        <v>1</v>
      </c>
      <c r="E16" s="56">
        <v>0</v>
      </c>
      <c r="F16" s="55">
        <v>1</v>
      </c>
      <c r="G16" s="55"/>
      <c r="H16" s="55"/>
      <c r="I16" s="55"/>
      <c r="J16" s="55"/>
      <c r="K16" s="55"/>
      <c r="L16" s="570">
        <v>0</v>
      </c>
      <c r="M16" s="581">
        <v>0</v>
      </c>
      <c r="N16" s="575">
        <v>0</v>
      </c>
      <c r="O16" s="581">
        <v>0</v>
      </c>
      <c r="P16" s="581">
        <v>0</v>
      </c>
      <c r="Q16" s="581">
        <v>0</v>
      </c>
      <c r="R16" s="581">
        <v>0</v>
      </c>
      <c r="S16" s="581">
        <v>0</v>
      </c>
      <c r="T16" s="581">
        <v>1</v>
      </c>
      <c r="U16" s="588"/>
      <c r="V16" s="588"/>
      <c r="W16" s="77">
        <f t="shared" si="0"/>
        <v>3</v>
      </c>
    </row>
    <row r="17" spans="1:24" x14ac:dyDescent="0.25">
      <c r="B17" s="62">
        <v>2014</v>
      </c>
      <c r="C17" s="65">
        <v>0</v>
      </c>
      <c r="D17" s="55">
        <v>1</v>
      </c>
      <c r="E17" s="56">
        <v>0</v>
      </c>
      <c r="F17" s="55">
        <v>5</v>
      </c>
      <c r="G17" s="57">
        <v>0</v>
      </c>
      <c r="H17" s="57">
        <v>0</v>
      </c>
      <c r="I17" s="57">
        <v>0</v>
      </c>
      <c r="J17" s="57">
        <v>1</v>
      </c>
      <c r="K17" s="66">
        <v>0</v>
      </c>
      <c r="L17" s="570">
        <v>0</v>
      </c>
      <c r="M17" s="581">
        <v>0</v>
      </c>
      <c r="N17" s="575">
        <v>0</v>
      </c>
      <c r="O17" s="581">
        <v>3</v>
      </c>
      <c r="P17" s="581">
        <v>0</v>
      </c>
      <c r="Q17" s="581">
        <v>0</v>
      </c>
      <c r="R17" s="581">
        <v>0</v>
      </c>
      <c r="S17" s="581">
        <v>0</v>
      </c>
      <c r="T17" s="581">
        <v>0</v>
      </c>
      <c r="U17" s="588">
        <v>0</v>
      </c>
      <c r="V17" s="588"/>
      <c r="W17" s="77">
        <f t="shared" si="0"/>
        <v>10</v>
      </c>
    </row>
    <row r="18" spans="1:24" x14ac:dyDescent="0.25">
      <c r="B18" s="62">
        <v>2015</v>
      </c>
      <c r="C18" s="65">
        <v>0</v>
      </c>
      <c r="D18" s="55">
        <v>8</v>
      </c>
      <c r="E18" s="56">
        <v>0</v>
      </c>
      <c r="F18" s="55">
        <v>15</v>
      </c>
      <c r="G18" s="57">
        <v>0</v>
      </c>
      <c r="H18" s="57">
        <v>4</v>
      </c>
      <c r="I18" s="57">
        <v>0</v>
      </c>
      <c r="J18" s="57">
        <v>4</v>
      </c>
      <c r="K18" s="66">
        <v>0</v>
      </c>
      <c r="L18" s="570">
        <v>0</v>
      </c>
      <c r="M18" s="581">
        <v>0</v>
      </c>
      <c r="N18" s="575">
        <v>0</v>
      </c>
      <c r="O18" s="581">
        <v>2</v>
      </c>
      <c r="P18" s="581">
        <v>1</v>
      </c>
      <c r="Q18" s="581">
        <v>0</v>
      </c>
      <c r="R18" s="581">
        <v>0</v>
      </c>
      <c r="S18" s="581">
        <v>0</v>
      </c>
      <c r="T18" s="581">
        <v>0</v>
      </c>
      <c r="U18" s="588">
        <v>0</v>
      </c>
      <c r="V18" s="588"/>
      <c r="W18" s="77">
        <f t="shared" si="0"/>
        <v>34</v>
      </c>
    </row>
    <row r="19" spans="1:24" x14ac:dyDescent="0.25">
      <c r="B19" s="62">
        <v>2016</v>
      </c>
      <c r="C19" s="65">
        <v>6850</v>
      </c>
      <c r="D19" s="55">
        <v>3638</v>
      </c>
      <c r="E19" s="56">
        <v>4997</v>
      </c>
      <c r="F19" s="55">
        <v>658</v>
      </c>
      <c r="G19" s="57">
        <v>12</v>
      </c>
      <c r="H19" s="57">
        <v>6</v>
      </c>
      <c r="I19" s="57">
        <v>148</v>
      </c>
      <c r="J19" s="57">
        <v>15</v>
      </c>
      <c r="K19" s="66">
        <v>17</v>
      </c>
      <c r="L19" s="570">
        <v>28</v>
      </c>
      <c r="M19" s="581">
        <v>341</v>
      </c>
      <c r="N19" s="575">
        <v>2</v>
      </c>
      <c r="O19" s="581">
        <v>2</v>
      </c>
      <c r="P19" s="581">
        <v>214</v>
      </c>
      <c r="Q19" s="581">
        <v>17</v>
      </c>
      <c r="R19" s="581">
        <v>60</v>
      </c>
      <c r="S19" s="581">
        <v>6</v>
      </c>
      <c r="T19" s="581">
        <v>7</v>
      </c>
      <c r="U19" s="588">
        <v>4</v>
      </c>
      <c r="V19" s="588"/>
      <c r="W19" s="77">
        <f t="shared" si="0"/>
        <v>17022</v>
      </c>
    </row>
    <row r="20" spans="1:24" x14ac:dyDescent="0.25">
      <c r="B20" s="63">
        <v>2017</v>
      </c>
      <c r="C20" s="67">
        <v>16325</v>
      </c>
      <c r="D20" s="58">
        <v>11844</v>
      </c>
      <c r="E20" s="59">
        <v>9864</v>
      </c>
      <c r="F20" s="58">
        <v>2280</v>
      </c>
      <c r="G20" s="60">
        <v>79</v>
      </c>
      <c r="H20" s="60">
        <v>44</v>
      </c>
      <c r="I20" s="60">
        <v>442</v>
      </c>
      <c r="J20" s="60">
        <v>81</v>
      </c>
      <c r="K20" s="68">
        <v>137</v>
      </c>
      <c r="L20" s="67">
        <v>61</v>
      </c>
      <c r="M20" s="58">
        <v>1116</v>
      </c>
      <c r="N20" s="59"/>
      <c r="O20" s="58">
        <v>30</v>
      </c>
      <c r="P20" s="58">
        <v>2680</v>
      </c>
      <c r="Q20" s="58">
        <v>134</v>
      </c>
      <c r="R20" s="58">
        <v>799</v>
      </c>
      <c r="S20" s="58">
        <v>3</v>
      </c>
      <c r="T20" s="58">
        <v>47</v>
      </c>
      <c r="U20" s="72"/>
      <c r="V20" s="72"/>
      <c r="W20" s="78">
        <f t="shared" si="0"/>
        <v>45966</v>
      </c>
    </row>
    <row r="21" spans="1:24" x14ac:dyDescent="0.25">
      <c r="B21" s="49" t="s">
        <v>1</v>
      </c>
      <c r="C21" s="69">
        <v>23175</v>
      </c>
      <c r="D21" s="50">
        <v>15492</v>
      </c>
      <c r="E21" s="50">
        <v>14861</v>
      </c>
      <c r="F21" s="50">
        <v>2959</v>
      </c>
      <c r="G21" s="51">
        <v>91</v>
      </c>
      <c r="H21" s="51">
        <v>54</v>
      </c>
      <c r="I21" s="51">
        <v>590</v>
      </c>
      <c r="J21" s="51">
        <v>101</v>
      </c>
      <c r="K21" s="70">
        <v>154</v>
      </c>
      <c r="L21" s="69">
        <v>89</v>
      </c>
      <c r="M21" s="50">
        <v>1457</v>
      </c>
      <c r="N21" s="50">
        <v>2</v>
      </c>
      <c r="O21" s="50">
        <v>37</v>
      </c>
      <c r="P21" s="50">
        <v>2895</v>
      </c>
      <c r="Q21" s="50">
        <v>151</v>
      </c>
      <c r="R21" s="50">
        <v>860</v>
      </c>
      <c r="S21" s="50">
        <v>9</v>
      </c>
      <c r="T21" s="50">
        <v>55</v>
      </c>
      <c r="U21" s="73">
        <v>4</v>
      </c>
      <c r="V21" s="73">
        <v>0</v>
      </c>
      <c r="W21" s="79">
        <f>SUM(C21:V21)</f>
        <v>63036</v>
      </c>
    </row>
    <row r="22" spans="1:24" ht="15" customHeight="1" x14ac:dyDescent="0.25">
      <c r="B22" s="45" t="s">
        <v>0</v>
      </c>
      <c r="C22" s="71">
        <v>6850</v>
      </c>
      <c r="D22" s="2">
        <v>3648</v>
      </c>
      <c r="E22" s="2">
        <v>4997</v>
      </c>
      <c r="F22" s="2">
        <v>679</v>
      </c>
      <c r="G22" s="3">
        <v>12</v>
      </c>
      <c r="H22" s="3">
        <v>10</v>
      </c>
      <c r="I22" s="3">
        <v>148</v>
      </c>
      <c r="J22" s="3">
        <v>20</v>
      </c>
      <c r="K22" s="30">
        <v>17</v>
      </c>
      <c r="L22" s="71">
        <v>28</v>
      </c>
      <c r="M22" s="2">
        <v>341</v>
      </c>
      <c r="N22" s="2">
        <v>2</v>
      </c>
      <c r="O22" s="2">
        <v>7</v>
      </c>
      <c r="P22" s="2">
        <v>215</v>
      </c>
      <c r="Q22" s="2">
        <v>17</v>
      </c>
      <c r="R22" s="2">
        <v>61</v>
      </c>
      <c r="S22" s="2">
        <v>6</v>
      </c>
      <c r="T22" s="2">
        <v>8</v>
      </c>
      <c r="U22" s="74">
        <v>4</v>
      </c>
      <c r="V22" s="74">
        <v>0</v>
      </c>
      <c r="W22" s="80">
        <f>SUM(C22:V22)</f>
        <v>17070</v>
      </c>
    </row>
    <row r="23" spans="1:24" ht="15.75" thickBot="1" x14ac:dyDescent="0.3">
      <c r="A23" s="13"/>
      <c r="B23" s="1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4" ht="15.75" thickTop="1" x14ac:dyDescent="0.25">
      <c r="A24" s="13"/>
      <c r="B24" s="583" t="s">
        <v>187</v>
      </c>
      <c r="C24" s="565">
        <v>5578</v>
      </c>
      <c r="D24" s="561">
        <v>2373</v>
      </c>
      <c r="E24" s="561">
        <v>2498</v>
      </c>
      <c r="F24" s="561">
        <v>415</v>
      </c>
      <c r="G24" s="561">
        <v>12</v>
      </c>
      <c r="H24" s="561">
        <v>10</v>
      </c>
      <c r="I24" s="561">
        <v>125</v>
      </c>
      <c r="J24" s="561">
        <v>19</v>
      </c>
      <c r="K24" s="561">
        <v>6</v>
      </c>
      <c r="L24" s="513">
        <v>28</v>
      </c>
      <c r="M24" s="513">
        <v>247</v>
      </c>
      <c r="N24" s="513">
        <v>2</v>
      </c>
      <c r="O24" s="513">
        <v>7</v>
      </c>
      <c r="P24" s="513">
        <v>176</v>
      </c>
      <c r="Q24" s="513">
        <v>17</v>
      </c>
      <c r="R24" s="513">
        <v>51</v>
      </c>
      <c r="S24" s="513">
        <v>6</v>
      </c>
      <c r="T24" s="513">
        <v>8</v>
      </c>
      <c r="U24" s="514">
        <v>5</v>
      </c>
      <c r="V24" s="573">
        <v>4</v>
      </c>
      <c r="W24" s="562">
        <f t="shared" ref="W24:W33" si="1">SUM(C24:V24)</f>
        <v>11587</v>
      </c>
      <c r="X24" s="170"/>
    </row>
    <row r="25" spans="1:24" ht="16.5" thickBot="1" x14ac:dyDescent="0.3">
      <c r="A25" s="13"/>
      <c r="B25" s="619" t="s">
        <v>188</v>
      </c>
      <c r="C25" s="620">
        <v>1358</v>
      </c>
      <c r="D25" s="621">
        <v>1469</v>
      </c>
      <c r="E25" s="621">
        <v>2896</v>
      </c>
      <c r="F25" s="621">
        <v>355</v>
      </c>
      <c r="G25" s="621"/>
      <c r="H25" s="621"/>
      <c r="I25" s="621">
        <v>30</v>
      </c>
      <c r="J25" s="621">
        <v>2</v>
      </c>
      <c r="K25" s="621">
        <v>11</v>
      </c>
      <c r="L25" s="510">
        <v>1</v>
      </c>
      <c r="M25" s="510">
        <v>100</v>
      </c>
      <c r="N25" s="510">
        <v>2</v>
      </c>
      <c r="O25" s="510">
        <v>0</v>
      </c>
      <c r="P25" s="510">
        <v>51</v>
      </c>
      <c r="Q25" s="510">
        <v>3</v>
      </c>
      <c r="R25" s="510">
        <v>22</v>
      </c>
      <c r="S25" s="510">
        <v>2</v>
      </c>
      <c r="T25" s="510">
        <v>1</v>
      </c>
      <c r="U25" s="511"/>
      <c r="V25" s="566">
        <v>34</v>
      </c>
      <c r="W25" s="563">
        <f t="shared" si="1"/>
        <v>6337</v>
      </c>
      <c r="X25" s="560"/>
    </row>
    <row r="26" spans="1:24" ht="16.5" thickTop="1" x14ac:dyDescent="0.25">
      <c r="A26" s="13"/>
      <c r="B26" s="580" t="s">
        <v>197</v>
      </c>
      <c r="C26" s="574">
        <v>5442</v>
      </c>
      <c r="D26" s="559">
        <v>1200</v>
      </c>
      <c r="E26" s="559">
        <v>2358</v>
      </c>
      <c r="F26" s="559">
        <f>397+12+5+1</f>
        <v>415</v>
      </c>
      <c r="G26" s="559">
        <v>12</v>
      </c>
      <c r="H26" s="559">
        <v>10</v>
      </c>
      <c r="I26" s="559">
        <v>125</v>
      </c>
      <c r="J26" s="559">
        <v>19</v>
      </c>
      <c r="K26" s="572">
        <v>6</v>
      </c>
      <c r="L26" s="574">
        <v>28</v>
      </c>
      <c r="M26" s="559">
        <f>152+5+20+69+6</f>
        <v>252</v>
      </c>
      <c r="N26" s="559">
        <v>2</v>
      </c>
      <c r="O26" s="559">
        <v>7</v>
      </c>
      <c r="P26" s="559">
        <f>119+13+8+12+4+12+1+1</f>
        <v>170</v>
      </c>
      <c r="Q26" s="559">
        <f>6+7+4</f>
        <v>17</v>
      </c>
      <c r="R26" s="559">
        <f>22+10+13+6</f>
        <v>51</v>
      </c>
      <c r="S26" s="559">
        <v>6</v>
      </c>
      <c r="T26" s="559">
        <v>8</v>
      </c>
      <c r="U26" s="567">
        <f>2+1+1+1</f>
        <v>5</v>
      </c>
      <c r="V26" s="572"/>
      <c r="W26" s="584">
        <f t="shared" si="1"/>
        <v>10133</v>
      </c>
      <c r="X26" s="590"/>
    </row>
    <row r="27" spans="1:24" ht="16.5" thickBot="1" x14ac:dyDescent="0.3">
      <c r="A27" s="13"/>
      <c r="B27" s="578" t="s">
        <v>198</v>
      </c>
      <c r="C27" s="592">
        <v>1495</v>
      </c>
      <c r="D27" s="586">
        <v>1774</v>
      </c>
      <c r="E27" s="586">
        <v>3040</v>
      </c>
      <c r="F27" s="586">
        <v>355</v>
      </c>
      <c r="G27" s="586"/>
      <c r="H27" s="586"/>
      <c r="I27" s="586">
        <v>30</v>
      </c>
      <c r="J27" s="586">
        <v>2</v>
      </c>
      <c r="K27" s="569">
        <v>11</v>
      </c>
      <c r="L27" s="592">
        <v>1</v>
      </c>
      <c r="M27" s="586">
        <f>34+4+53+9</f>
        <v>100</v>
      </c>
      <c r="N27" s="586">
        <v>2</v>
      </c>
      <c r="O27" s="586"/>
      <c r="P27" s="586">
        <f>3+33+2+6+7</f>
        <v>51</v>
      </c>
      <c r="Q27" s="586">
        <v>3</v>
      </c>
      <c r="R27" s="586">
        <f>10+1+10+1</f>
        <v>22</v>
      </c>
      <c r="S27" s="586">
        <v>2</v>
      </c>
      <c r="T27" s="586">
        <v>1</v>
      </c>
      <c r="U27" s="564"/>
      <c r="V27" s="569">
        <v>34</v>
      </c>
      <c r="W27" s="568">
        <f t="shared" si="1"/>
        <v>6923</v>
      </c>
      <c r="X27" s="560"/>
    </row>
    <row r="28" spans="1:24" ht="16.5" thickTop="1" x14ac:dyDescent="0.25">
      <c r="A28" s="13"/>
      <c r="B28" s="583" t="s">
        <v>204</v>
      </c>
      <c r="C28" s="565">
        <v>5102</v>
      </c>
      <c r="D28" s="561">
        <v>950</v>
      </c>
      <c r="E28" s="561">
        <v>2149</v>
      </c>
      <c r="F28" s="561">
        <v>385</v>
      </c>
      <c r="G28" s="561">
        <v>8</v>
      </c>
      <c r="H28" s="561">
        <v>10</v>
      </c>
      <c r="I28" s="561">
        <v>123</v>
      </c>
      <c r="J28" s="561">
        <v>19</v>
      </c>
      <c r="K28" s="561">
        <v>5</v>
      </c>
      <c r="L28" s="513">
        <v>25</v>
      </c>
      <c r="M28" s="513">
        <f>83+68+20+5+3</f>
        <v>179</v>
      </c>
      <c r="N28" s="513">
        <v>2</v>
      </c>
      <c r="O28" s="513">
        <v>5</v>
      </c>
      <c r="P28" s="513">
        <f>107+13+13+12+8+4+1+1</f>
        <v>159</v>
      </c>
      <c r="Q28" s="513">
        <f>7+5+4</f>
        <v>16</v>
      </c>
      <c r="R28" s="513">
        <f>22+10+6+12</f>
        <v>50</v>
      </c>
      <c r="S28" s="513">
        <v>4</v>
      </c>
      <c r="T28" s="513">
        <v>7</v>
      </c>
      <c r="U28" s="514">
        <f>1+1+1+1</f>
        <v>4</v>
      </c>
      <c r="V28" s="573"/>
      <c r="W28" s="562">
        <f t="shared" si="1"/>
        <v>9202</v>
      </c>
      <c r="X28" s="590"/>
    </row>
    <row r="29" spans="1:24" ht="16.5" thickBot="1" x14ac:dyDescent="0.3">
      <c r="A29" s="13"/>
      <c r="B29" s="619" t="s">
        <v>205</v>
      </c>
      <c r="C29" s="620">
        <v>1780</v>
      </c>
      <c r="D29" s="621">
        <v>1897</v>
      </c>
      <c r="E29" s="621">
        <v>3254</v>
      </c>
      <c r="F29" s="621">
        <v>380</v>
      </c>
      <c r="G29" s="621">
        <v>4</v>
      </c>
      <c r="H29" s="621"/>
      <c r="I29" s="621">
        <v>32</v>
      </c>
      <c r="J29" s="621">
        <v>2</v>
      </c>
      <c r="K29" s="621">
        <v>12</v>
      </c>
      <c r="L29" s="510">
        <v>7</v>
      </c>
      <c r="M29" s="510">
        <f>122+35+10+4+2</f>
        <v>173</v>
      </c>
      <c r="N29" s="510">
        <f>1+1</f>
        <v>2</v>
      </c>
      <c r="O29" s="510">
        <v>1</v>
      </c>
      <c r="P29" s="510">
        <f>44+7+6+3+2</f>
        <v>62</v>
      </c>
      <c r="Q29" s="510">
        <f>3+1</f>
        <v>4</v>
      </c>
      <c r="R29" s="510">
        <f>11+10+1+1</f>
        <v>23</v>
      </c>
      <c r="S29" s="510">
        <v>4</v>
      </c>
      <c r="T29" s="510">
        <v>1</v>
      </c>
      <c r="U29" s="511"/>
      <c r="V29" s="566">
        <v>34</v>
      </c>
      <c r="W29" s="563">
        <f t="shared" si="1"/>
        <v>7672</v>
      </c>
      <c r="X29" s="560"/>
    </row>
    <row r="30" spans="1:24" ht="15.75" thickTop="1" x14ac:dyDescent="0.25">
      <c r="A30" s="13"/>
      <c r="B30" s="580" t="s">
        <v>212</v>
      </c>
      <c r="C30" s="574">
        <v>5035</v>
      </c>
      <c r="D30" s="559">
        <v>931</v>
      </c>
      <c r="E30" s="559">
        <v>2009</v>
      </c>
      <c r="F30" s="559">
        <v>384</v>
      </c>
      <c r="G30" s="559">
        <v>7</v>
      </c>
      <c r="H30" s="559">
        <v>10</v>
      </c>
      <c r="I30" s="559">
        <v>117</v>
      </c>
      <c r="J30" s="559">
        <v>16</v>
      </c>
      <c r="K30" s="572">
        <v>5</v>
      </c>
      <c r="L30" s="574">
        <v>19</v>
      </c>
      <c r="M30" s="559">
        <v>157</v>
      </c>
      <c r="N30" s="559">
        <v>2</v>
      </c>
      <c r="O30" s="559">
        <v>4</v>
      </c>
      <c r="P30" s="559">
        <v>159</v>
      </c>
      <c r="Q30" s="559">
        <v>16</v>
      </c>
      <c r="R30" s="559">
        <v>50</v>
      </c>
      <c r="S30" s="559">
        <v>4</v>
      </c>
      <c r="T30" s="559">
        <v>7</v>
      </c>
      <c r="U30" s="567">
        <v>4</v>
      </c>
      <c r="V30" s="572"/>
      <c r="W30" s="584">
        <f t="shared" si="1"/>
        <v>8936</v>
      </c>
      <c r="X30" s="617"/>
    </row>
    <row r="31" spans="1:24" ht="16.5" thickBot="1" x14ac:dyDescent="0.3">
      <c r="A31" s="13"/>
      <c r="B31" s="578" t="s">
        <v>213</v>
      </c>
      <c r="C31" s="592">
        <v>1826</v>
      </c>
      <c r="D31" s="586">
        <v>1916</v>
      </c>
      <c r="E31" s="586">
        <v>3395</v>
      </c>
      <c r="F31" s="586">
        <v>382</v>
      </c>
      <c r="G31" s="586">
        <v>5</v>
      </c>
      <c r="H31" s="586"/>
      <c r="I31" s="586">
        <v>38</v>
      </c>
      <c r="J31" s="586">
        <v>5</v>
      </c>
      <c r="K31" s="569">
        <v>12</v>
      </c>
      <c r="L31" s="592">
        <v>13</v>
      </c>
      <c r="M31" s="586">
        <v>195</v>
      </c>
      <c r="N31" s="586">
        <v>2</v>
      </c>
      <c r="O31" s="586">
        <v>2</v>
      </c>
      <c r="P31" s="586">
        <v>62</v>
      </c>
      <c r="Q31" s="586">
        <v>4</v>
      </c>
      <c r="R31" s="586">
        <v>24</v>
      </c>
      <c r="S31" s="586">
        <v>4</v>
      </c>
      <c r="T31" s="586">
        <v>1</v>
      </c>
      <c r="U31" s="564"/>
      <c r="V31" s="569">
        <v>34</v>
      </c>
      <c r="W31" s="568">
        <f t="shared" si="1"/>
        <v>7920</v>
      </c>
      <c r="X31" s="560"/>
    </row>
    <row r="32" spans="1:24" ht="15.75" thickTop="1" x14ac:dyDescent="0.25">
      <c r="A32" s="13"/>
      <c r="B32" s="583" t="s">
        <v>215</v>
      </c>
      <c r="C32" s="565">
        <v>4806</v>
      </c>
      <c r="D32" s="561">
        <v>848</v>
      </c>
      <c r="E32" s="561">
        <v>1855</v>
      </c>
      <c r="F32" s="561">
        <v>337</v>
      </c>
      <c r="G32" s="561">
        <v>7</v>
      </c>
      <c r="H32" s="561">
        <v>10</v>
      </c>
      <c r="I32" s="561">
        <v>114</v>
      </c>
      <c r="J32" s="561">
        <v>16</v>
      </c>
      <c r="K32" s="561">
        <v>4</v>
      </c>
      <c r="L32" s="513">
        <v>19</v>
      </c>
      <c r="M32" s="513">
        <v>137</v>
      </c>
      <c r="N32" s="513">
        <v>2</v>
      </c>
      <c r="O32" s="513">
        <v>4</v>
      </c>
      <c r="P32" s="513">
        <v>150</v>
      </c>
      <c r="Q32" s="513">
        <v>16</v>
      </c>
      <c r="R32" s="513">
        <v>48</v>
      </c>
      <c r="S32" s="513">
        <v>4</v>
      </c>
      <c r="T32" s="513">
        <v>7</v>
      </c>
      <c r="U32" s="514">
        <v>4</v>
      </c>
      <c r="V32" s="573"/>
      <c r="W32" s="562">
        <f t="shared" si="1"/>
        <v>8388</v>
      </c>
      <c r="X32" s="596"/>
    </row>
    <row r="33" spans="1:24" ht="16.5" thickBot="1" x14ac:dyDescent="0.3">
      <c r="A33" s="13"/>
      <c r="B33" s="619" t="s">
        <v>216</v>
      </c>
      <c r="C33" s="620">
        <v>2042</v>
      </c>
      <c r="D33" s="621">
        <v>1988</v>
      </c>
      <c r="E33" s="621">
        <v>3541</v>
      </c>
      <c r="F33" s="621">
        <v>420</v>
      </c>
      <c r="G33" s="621">
        <v>5</v>
      </c>
      <c r="H33" s="621"/>
      <c r="I33" s="621">
        <v>41</v>
      </c>
      <c r="J33" s="621">
        <v>5</v>
      </c>
      <c r="K33" s="621">
        <v>13</v>
      </c>
      <c r="L33" s="510">
        <v>13</v>
      </c>
      <c r="M33" s="510">
        <v>216</v>
      </c>
      <c r="N33" s="510">
        <v>1</v>
      </c>
      <c r="O33" s="510">
        <v>2</v>
      </c>
      <c r="P33" s="510">
        <v>71</v>
      </c>
      <c r="Q33" s="510">
        <v>4</v>
      </c>
      <c r="R33" s="510">
        <v>26</v>
      </c>
      <c r="S33" s="510">
        <v>4</v>
      </c>
      <c r="T33" s="510">
        <v>1</v>
      </c>
      <c r="U33" s="511">
        <v>1</v>
      </c>
      <c r="V33" s="566">
        <v>34</v>
      </c>
      <c r="W33" s="563">
        <f t="shared" si="1"/>
        <v>8428</v>
      </c>
      <c r="X33" s="168"/>
    </row>
    <row r="34" spans="1:24" ht="15.75" thickTop="1" x14ac:dyDescent="0.25">
      <c r="A34" s="13"/>
      <c r="B34" s="580" t="s">
        <v>295</v>
      </c>
      <c r="C34" s="574">
        <v>3573</v>
      </c>
      <c r="D34" s="559">
        <v>637</v>
      </c>
      <c r="E34" s="559">
        <v>1338</v>
      </c>
      <c r="F34" s="559">
        <v>321</v>
      </c>
      <c r="G34" s="559">
        <v>7</v>
      </c>
      <c r="H34" s="559">
        <v>6</v>
      </c>
      <c r="I34" s="559">
        <v>108</v>
      </c>
      <c r="J34" s="559">
        <v>15</v>
      </c>
      <c r="K34" s="572">
        <v>4</v>
      </c>
      <c r="L34" s="574">
        <v>19</v>
      </c>
      <c r="M34" s="559">
        <v>134</v>
      </c>
      <c r="N34" s="559">
        <v>3</v>
      </c>
      <c r="O34" s="559">
        <v>4</v>
      </c>
      <c r="P34" s="559">
        <v>142</v>
      </c>
      <c r="Q34" s="559">
        <v>14</v>
      </c>
      <c r="R34" s="559">
        <v>48</v>
      </c>
      <c r="S34" s="559">
        <v>4</v>
      </c>
      <c r="T34" s="559">
        <v>5</v>
      </c>
      <c r="U34" s="567">
        <v>3</v>
      </c>
      <c r="V34" s="572"/>
      <c r="W34" s="584">
        <f>SUM(C34:V34)</f>
        <v>6385</v>
      </c>
      <c r="X34" s="617"/>
    </row>
    <row r="35" spans="1:24" ht="16.5" thickBot="1" x14ac:dyDescent="0.3">
      <c r="A35" s="13"/>
      <c r="B35" s="578" t="s">
        <v>296</v>
      </c>
      <c r="C35" s="592">
        <v>2863</v>
      </c>
      <c r="D35" s="586">
        <v>2172</v>
      </c>
      <c r="E35" s="586">
        <v>3992</v>
      </c>
      <c r="F35" s="586">
        <v>437</v>
      </c>
      <c r="G35" s="586">
        <v>5</v>
      </c>
      <c r="H35" s="586">
        <v>5</v>
      </c>
      <c r="I35" s="586">
        <v>50</v>
      </c>
      <c r="J35" s="586">
        <v>5</v>
      </c>
      <c r="K35" s="569">
        <v>13</v>
      </c>
      <c r="L35" s="592">
        <v>13</v>
      </c>
      <c r="M35" s="586">
        <v>218</v>
      </c>
      <c r="N35" s="586">
        <v>2</v>
      </c>
      <c r="O35" s="586">
        <v>2</v>
      </c>
      <c r="P35" s="586">
        <v>80</v>
      </c>
      <c r="Q35" s="586">
        <v>6</v>
      </c>
      <c r="R35" s="586">
        <v>27</v>
      </c>
      <c r="S35" s="586">
        <v>4</v>
      </c>
      <c r="T35" s="586">
        <v>5</v>
      </c>
      <c r="U35" s="564"/>
      <c r="V35" s="569">
        <v>34</v>
      </c>
      <c r="W35" s="568">
        <f>SUM(C35:V35)</f>
        <v>9933</v>
      </c>
      <c r="X35" s="168"/>
    </row>
    <row r="36" spans="1:24" ht="16.5" thickTop="1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69"/>
    </row>
    <row r="37" spans="1:24" x14ac:dyDescent="0.25">
      <c r="A37" s="595"/>
      <c r="B37" s="595"/>
      <c r="C37" s="595"/>
      <c r="D37" s="595"/>
      <c r="E37" s="595"/>
      <c r="F37" s="595"/>
      <c r="G37" s="595"/>
      <c r="H37" s="595"/>
      <c r="I37" s="595"/>
      <c r="J37" s="595"/>
      <c r="K37" s="595"/>
      <c r="L37" s="595"/>
      <c r="M37" s="595"/>
      <c r="N37" s="595"/>
      <c r="O37" s="595"/>
      <c r="P37" s="595"/>
      <c r="Q37" s="595"/>
      <c r="R37" s="595"/>
      <c r="S37" s="595"/>
      <c r="T37" s="595"/>
      <c r="U37" s="595"/>
      <c r="V37" s="595"/>
      <c r="W37" s="595"/>
      <c r="X37" s="595"/>
    </row>
    <row r="38" spans="1:24" x14ac:dyDescent="0.25">
      <c r="M38" s="12"/>
      <c r="X38" s="47"/>
    </row>
    <row r="39" spans="1:24" x14ac:dyDescent="0.25">
      <c r="M39" s="12"/>
      <c r="X39" s="47"/>
    </row>
    <row r="40" spans="1:24" x14ac:dyDescent="0.25">
      <c r="M40" s="12"/>
      <c r="X40" s="47"/>
    </row>
    <row r="41" spans="1:24" x14ac:dyDescent="0.25">
      <c r="M41" s="12"/>
      <c r="X41" s="47"/>
    </row>
    <row r="42" spans="1:24" x14ac:dyDescent="0.25">
      <c r="M42" s="12"/>
      <c r="X42" s="47"/>
    </row>
    <row r="43" spans="1:24" x14ac:dyDescent="0.25">
      <c r="M43" s="12"/>
      <c r="X43" s="47"/>
    </row>
    <row r="44" spans="1:24" x14ac:dyDescent="0.25">
      <c r="M44" s="12"/>
      <c r="X44" s="47"/>
    </row>
    <row r="45" spans="1:24" x14ac:dyDescent="0.25">
      <c r="R45" s="12"/>
      <c r="X45" s="47"/>
    </row>
    <row r="46" spans="1:24" x14ac:dyDescent="0.25">
      <c r="R46" s="12"/>
      <c r="X46" s="47"/>
    </row>
    <row r="47" spans="1:24" x14ac:dyDescent="0.25">
      <c r="R47" s="12"/>
      <c r="X47" s="47"/>
    </row>
    <row r="48" spans="1:24" x14ac:dyDescent="0.25">
      <c r="R48" s="12"/>
      <c r="X48" s="47"/>
    </row>
    <row r="49" spans="18:24" x14ac:dyDescent="0.25">
      <c r="R49" s="12"/>
      <c r="X49" s="47"/>
    </row>
    <row r="50" spans="18:24" x14ac:dyDescent="0.25">
      <c r="R50" s="12"/>
      <c r="X50" s="47"/>
    </row>
    <row r="51" spans="18:24" x14ac:dyDescent="0.25">
      <c r="R51" s="12"/>
      <c r="X51" s="47"/>
    </row>
    <row r="52" spans="18:24" x14ac:dyDescent="0.25">
      <c r="R52" s="12"/>
      <c r="X52" s="47"/>
    </row>
    <row r="53" spans="18:24" x14ac:dyDescent="0.25">
      <c r="R53" s="12"/>
      <c r="X53" s="47"/>
    </row>
    <row r="54" spans="18:24" x14ac:dyDescent="0.25">
      <c r="R54" s="12"/>
      <c r="X54" s="47"/>
    </row>
    <row r="55" spans="18:24" x14ac:dyDescent="0.25">
      <c r="R55" s="12"/>
      <c r="X55" s="47"/>
    </row>
  </sheetData>
  <mergeCells count="4">
    <mergeCell ref="B11:W12"/>
    <mergeCell ref="A6:V6"/>
    <mergeCell ref="C13:K13"/>
    <mergeCell ref="L13:V13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5FF8E-33C7-4EAE-943F-7288E22EFE68}">
  <sheetPr>
    <tabColor rgb="FFFFFF99"/>
  </sheetPr>
  <dimension ref="A1:BG141"/>
  <sheetViews>
    <sheetView zoomScale="50" zoomScaleNormal="50" workbookViewId="0">
      <selection activeCell="W18" sqref="W18"/>
    </sheetView>
  </sheetViews>
  <sheetFormatPr baseColWidth="10" defaultRowHeight="18.75" x14ac:dyDescent="0.3"/>
  <cols>
    <col min="1" max="1" width="39.5703125" style="47" customWidth="1"/>
    <col min="2" max="3" width="7.7109375" style="47" bestFit="1" customWidth="1"/>
    <col min="4" max="7" width="8.140625" style="47" bestFit="1" customWidth="1"/>
    <col min="8" max="9" width="9.5703125" style="47" bestFit="1" customWidth="1"/>
    <col min="10" max="10" width="9.5703125" style="47" customWidth="1"/>
    <col min="11" max="11" width="11" style="47" customWidth="1"/>
    <col min="12" max="12" width="9.85546875" style="47" bestFit="1" customWidth="1"/>
    <col min="13" max="13" width="12.140625" style="178" bestFit="1" customWidth="1"/>
    <col min="14" max="14" width="11.42578125" style="47"/>
    <col min="15" max="15" width="45.85546875" style="47" customWidth="1"/>
    <col min="16" max="17" width="8.140625" style="47" bestFit="1" customWidth="1"/>
    <col min="18" max="20" width="9.5703125" style="47" bestFit="1" customWidth="1"/>
    <col min="21" max="21" width="11.42578125" style="47"/>
    <col min="22" max="22" width="11.5703125" style="47" bestFit="1" customWidth="1"/>
    <col min="23" max="24" width="11.42578125" style="47"/>
    <col min="25" max="25" width="44.5703125" style="47" customWidth="1"/>
    <col min="26" max="26" width="8.28515625" style="47" customWidth="1"/>
    <col min="27" max="27" width="8" style="47" customWidth="1"/>
    <col min="28" max="28" width="8.28515625" style="47" customWidth="1"/>
    <col min="29" max="34" width="8.140625" style="47" bestFit="1" customWidth="1"/>
    <col min="35" max="37" width="11.42578125" style="47"/>
    <col min="38" max="38" width="59.28515625" style="47" customWidth="1"/>
    <col min="39" max="43" width="8.140625" style="47" customWidth="1"/>
    <col min="44" max="44" width="11.5703125" style="47" customWidth="1"/>
    <col min="45" max="48" width="11.42578125" style="47" customWidth="1"/>
    <col min="49" max="49" width="8.140625" style="47" customWidth="1"/>
    <col min="50" max="50" width="69.5703125" style="47" customWidth="1"/>
    <col min="51" max="54" width="8.140625" style="47" customWidth="1"/>
    <col min="55" max="55" width="11.28515625" style="47" customWidth="1"/>
    <col min="56" max="57" width="11.42578125" style="47" customWidth="1"/>
    <col min="58" max="16384" width="11.42578125" style="47"/>
  </cols>
  <sheetData>
    <row r="1" spans="1:58" x14ac:dyDescent="0.3">
      <c r="A1" s="4" t="s">
        <v>21</v>
      </c>
      <c r="B1" s="9"/>
      <c r="C1" s="9"/>
    </row>
    <row r="2" spans="1:58" x14ac:dyDescent="0.3">
      <c r="A2" s="4" t="s">
        <v>22</v>
      </c>
      <c r="B2" s="9"/>
      <c r="C2" s="9"/>
    </row>
    <row r="3" spans="1:58" x14ac:dyDescent="0.3">
      <c r="A3" s="4" t="s">
        <v>23</v>
      </c>
      <c r="B3" s="9"/>
      <c r="C3" s="9"/>
    </row>
    <row r="4" spans="1:58" ht="19.5" thickBot="1" x14ac:dyDescent="0.35">
      <c r="A4" s="4" t="s">
        <v>24</v>
      </c>
      <c r="B4" s="9"/>
      <c r="C4" s="9"/>
      <c r="G4" s="179"/>
      <c r="AO4" s="47" t="s">
        <v>277</v>
      </c>
    </row>
    <row r="5" spans="1:58" ht="20.25" thickTop="1" thickBot="1" x14ac:dyDescent="0.35">
      <c r="A5" s="9"/>
      <c r="B5" s="9"/>
      <c r="C5" s="9"/>
      <c r="AX5" s="662" t="s">
        <v>220</v>
      </c>
      <c r="AY5" s="663"/>
      <c r="AZ5" s="663"/>
      <c r="BA5" s="663"/>
      <c r="BB5" s="663"/>
      <c r="BC5" s="663"/>
      <c r="BD5" s="663"/>
      <c r="BE5" s="663"/>
      <c r="BF5" s="664"/>
    </row>
    <row r="6" spans="1:58" ht="22.5" thickTop="1" thickBot="1" x14ac:dyDescent="0.4">
      <c r="A6" s="659" t="s">
        <v>267</v>
      </c>
      <c r="B6" s="660"/>
      <c r="C6" s="660"/>
      <c r="D6" s="660"/>
      <c r="E6" s="660"/>
      <c r="F6" s="660"/>
      <c r="G6" s="660"/>
      <c r="H6" s="660"/>
      <c r="I6" s="660"/>
      <c r="J6" s="660"/>
      <c r="K6" s="661"/>
      <c r="O6" s="662" t="s">
        <v>218</v>
      </c>
      <c r="P6" s="663"/>
      <c r="Q6" s="663"/>
      <c r="R6" s="663"/>
      <c r="S6" s="663"/>
      <c r="T6" s="663"/>
      <c r="U6" s="663"/>
      <c r="V6" s="664"/>
      <c r="Y6" s="662" t="s">
        <v>219</v>
      </c>
      <c r="Z6" s="663"/>
      <c r="AA6" s="663"/>
      <c r="AB6" s="663"/>
      <c r="AC6" s="663"/>
      <c r="AD6" s="663"/>
      <c r="AE6" s="663"/>
      <c r="AF6" s="663"/>
      <c r="AG6" s="663"/>
      <c r="AH6" s="663"/>
      <c r="AI6" s="664"/>
      <c r="AL6" s="665" t="s">
        <v>276</v>
      </c>
      <c r="AM6" s="666"/>
      <c r="AN6" s="666"/>
      <c r="AO6" s="666"/>
      <c r="AP6" s="666"/>
      <c r="AQ6" s="666"/>
      <c r="AR6" s="666"/>
      <c r="AS6" s="666"/>
      <c r="AT6" s="666"/>
      <c r="AU6" s="666"/>
    </row>
    <row r="7" spans="1:58" ht="20.25" thickTop="1" thickBot="1" x14ac:dyDescent="0.35"/>
    <row r="8" spans="1:58" ht="20.25" thickTop="1" thickBot="1" x14ac:dyDescent="0.35">
      <c r="A8" s="233" t="s">
        <v>265</v>
      </c>
      <c r="B8" s="235">
        <v>2010</v>
      </c>
      <c r="C8" s="196">
        <v>2011</v>
      </c>
      <c r="D8" s="235">
        <v>2012</v>
      </c>
      <c r="E8" s="196">
        <v>2013</v>
      </c>
      <c r="F8" s="196">
        <v>2014</v>
      </c>
      <c r="G8" s="196">
        <v>2015</v>
      </c>
      <c r="H8" s="196">
        <v>2016</v>
      </c>
      <c r="I8" s="196">
        <v>2017</v>
      </c>
      <c r="J8" s="197">
        <v>2018</v>
      </c>
      <c r="K8" s="234" t="s">
        <v>103</v>
      </c>
      <c r="O8" s="233" t="s">
        <v>274</v>
      </c>
      <c r="P8" s="250">
        <v>2013</v>
      </c>
      <c r="Q8" s="251">
        <v>2014</v>
      </c>
      <c r="R8" s="251">
        <v>2015</v>
      </c>
      <c r="S8" s="251">
        <v>2016</v>
      </c>
      <c r="T8" s="251">
        <v>2017</v>
      </c>
      <c r="U8" s="252">
        <v>2018</v>
      </c>
      <c r="V8" s="253" t="s">
        <v>103</v>
      </c>
      <c r="Y8" s="233" t="s">
        <v>275</v>
      </c>
      <c r="Z8" s="250">
        <v>2010</v>
      </c>
      <c r="AA8" s="251">
        <v>2011</v>
      </c>
      <c r="AB8" s="251">
        <v>2012</v>
      </c>
      <c r="AC8" s="250">
        <v>2013</v>
      </c>
      <c r="AD8" s="251">
        <v>2014</v>
      </c>
      <c r="AE8" s="251">
        <v>2015</v>
      </c>
      <c r="AF8" s="251">
        <v>2016</v>
      </c>
      <c r="AG8" s="251">
        <v>2017</v>
      </c>
      <c r="AH8" s="252">
        <v>2018</v>
      </c>
      <c r="AI8" s="253" t="s">
        <v>103</v>
      </c>
      <c r="AL8" s="233" t="s">
        <v>279</v>
      </c>
      <c r="AM8" s="251">
        <v>2011</v>
      </c>
      <c r="AN8" s="251">
        <v>2012</v>
      </c>
      <c r="AO8" s="251">
        <v>2013</v>
      </c>
      <c r="AP8" s="251">
        <v>2014</v>
      </c>
      <c r="AQ8" s="251">
        <v>2015</v>
      </c>
      <c r="AR8" s="251">
        <v>2016</v>
      </c>
      <c r="AS8" s="251">
        <v>2017</v>
      </c>
      <c r="AT8" s="252">
        <v>2018</v>
      </c>
      <c r="AU8" s="253" t="s">
        <v>103</v>
      </c>
      <c r="AX8" s="233" t="s">
        <v>280</v>
      </c>
      <c r="AY8" s="250">
        <v>2012</v>
      </c>
      <c r="AZ8" s="251">
        <v>2013</v>
      </c>
      <c r="BA8" s="251">
        <v>2014</v>
      </c>
      <c r="BB8" s="251">
        <v>2015</v>
      </c>
      <c r="BC8" s="251">
        <v>2016</v>
      </c>
      <c r="BD8" s="251">
        <v>2017</v>
      </c>
      <c r="BE8" s="252">
        <v>2018</v>
      </c>
      <c r="BF8" s="253" t="s">
        <v>103</v>
      </c>
    </row>
    <row r="9" spans="1:58" ht="19.5" thickTop="1" x14ac:dyDescent="0.3">
      <c r="A9" s="236" t="s">
        <v>266</v>
      </c>
      <c r="B9" s="308"/>
      <c r="C9" s="308"/>
      <c r="D9" s="308">
        <v>1</v>
      </c>
      <c r="E9" s="308">
        <v>3</v>
      </c>
      <c r="F9" s="308">
        <v>10</v>
      </c>
      <c r="G9" s="308">
        <v>34</v>
      </c>
      <c r="H9" s="308">
        <v>17022</v>
      </c>
      <c r="I9" s="308">
        <v>45966</v>
      </c>
      <c r="J9" s="273"/>
      <c r="K9" s="309">
        <f>SUM(D9:J9)</f>
        <v>63036</v>
      </c>
      <c r="L9" s="287">
        <f>+V9+AI9+AU9+BF9</f>
        <v>63036</v>
      </c>
      <c r="M9" s="179"/>
      <c r="N9" s="13"/>
      <c r="O9" s="239" t="s">
        <v>266</v>
      </c>
      <c r="P9" s="271">
        <v>1</v>
      </c>
      <c r="Q9" s="272">
        <v>1</v>
      </c>
      <c r="R9" s="272">
        <v>8</v>
      </c>
      <c r="S9" s="272">
        <v>15485</v>
      </c>
      <c r="T9" s="272">
        <v>38033</v>
      </c>
      <c r="U9" s="273"/>
      <c r="V9" s="275">
        <f>SUM(P9:U9)</f>
        <v>53528</v>
      </c>
      <c r="W9" s="13"/>
      <c r="Y9" s="239" t="s">
        <v>266</v>
      </c>
      <c r="Z9" s="391"/>
      <c r="AA9" s="391"/>
      <c r="AB9" s="391"/>
      <c r="AC9" s="271">
        <v>1</v>
      </c>
      <c r="AD9" s="272">
        <v>5</v>
      </c>
      <c r="AE9" s="272">
        <v>15</v>
      </c>
      <c r="AF9" s="272">
        <v>658</v>
      </c>
      <c r="AG9" s="272">
        <v>2280</v>
      </c>
      <c r="AH9" s="273"/>
      <c r="AI9" s="275">
        <v>2959</v>
      </c>
      <c r="AL9" s="239" t="s">
        <v>266</v>
      </c>
      <c r="AM9" s="397"/>
      <c r="AN9" s="397"/>
      <c r="AO9" s="397"/>
      <c r="AP9" s="397">
        <v>1</v>
      </c>
      <c r="AQ9" s="397">
        <v>8</v>
      </c>
      <c r="AR9" s="397">
        <v>198</v>
      </c>
      <c r="AS9" s="397">
        <v>783</v>
      </c>
      <c r="AT9" s="398"/>
      <c r="AU9" s="399">
        <f>SUM(AP9:AT9)</f>
        <v>990</v>
      </c>
      <c r="AX9" s="239" t="s">
        <v>266</v>
      </c>
      <c r="AY9" s="271">
        <v>1</v>
      </c>
      <c r="AZ9" s="272">
        <v>1</v>
      </c>
      <c r="BA9" s="272">
        <v>3</v>
      </c>
      <c r="BB9" s="272">
        <v>3</v>
      </c>
      <c r="BC9" s="272">
        <v>681</v>
      </c>
      <c r="BD9" s="272">
        <v>4870</v>
      </c>
      <c r="BE9" s="273"/>
      <c r="BF9" s="275">
        <f>SUM(AY9:BE9)</f>
        <v>5559</v>
      </c>
    </row>
    <row r="10" spans="1:58" x14ac:dyDescent="0.3">
      <c r="A10" s="237" t="s">
        <v>241</v>
      </c>
      <c r="B10" s="308"/>
      <c r="C10" s="308"/>
      <c r="D10" s="308">
        <v>1</v>
      </c>
      <c r="E10" s="308">
        <v>2</v>
      </c>
      <c r="F10" s="308">
        <v>13</v>
      </c>
      <c r="G10" s="308">
        <v>27</v>
      </c>
      <c r="H10" s="308">
        <v>11539</v>
      </c>
      <c r="I10" s="308">
        <v>35904</v>
      </c>
      <c r="J10" s="310">
        <v>25019</v>
      </c>
      <c r="K10" s="311">
        <v>72505</v>
      </c>
      <c r="L10" s="287">
        <f>+V10+AI10+AU10+BF10</f>
        <v>71503</v>
      </c>
      <c r="M10" s="179"/>
      <c r="N10" s="13"/>
      <c r="O10" s="244" t="s">
        <v>241</v>
      </c>
      <c r="P10" s="271"/>
      <c r="Q10" s="272">
        <v>2</v>
      </c>
      <c r="R10" s="272">
        <v>4</v>
      </c>
      <c r="S10" s="272">
        <v>11606</v>
      </c>
      <c r="T10" s="272">
        <v>31982</v>
      </c>
      <c r="U10" s="274">
        <v>16463</v>
      </c>
      <c r="V10" s="275">
        <v>60057</v>
      </c>
      <c r="W10" s="13"/>
      <c r="Y10" s="244" t="s">
        <v>241</v>
      </c>
      <c r="Z10" s="244"/>
      <c r="AA10" s="244"/>
      <c r="AB10" s="244"/>
      <c r="AC10" s="271">
        <v>1</v>
      </c>
      <c r="AD10" s="272">
        <v>5</v>
      </c>
      <c r="AE10" s="272">
        <v>12</v>
      </c>
      <c r="AF10" s="272">
        <v>419</v>
      </c>
      <c r="AG10" s="272">
        <v>1788</v>
      </c>
      <c r="AH10" s="274">
        <v>1025</v>
      </c>
      <c r="AI10" s="275">
        <v>3250</v>
      </c>
      <c r="AL10" s="244" t="s">
        <v>241</v>
      </c>
      <c r="AM10" s="272"/>
      <c r="AN10" s="272"/>
      <c r="AO10" s="272"/>
      <c r="AP10" s="272">
        <v>1</v>
      </c>
      <c r="AQ10" s="272">
        <v>8</v>
      </c>
      <c r="AR10" s="272">
        <v>167</v>
      </c>
      <c r="AS10" s="272">
        <v>659</v>
      </c>
      <c r="AT10" s="274">
        <v>298</v>
      </c>
      <c r="AU10" s="275">
        <v>1133</v>
      </c>
      <c r="AX10" s="244" t="s">
        <v>241</v>
      </c>
      <c r="AY10" s="271">
        <v>1</v>
      </c>
      <c r="AZ10" s="272">
        <v>1</v>
      </c>
      <c r="BA10" s="272">
        <v>5</v>
      </c>
      <c r="BB10" s="272">
        <v>3</v>
      </c>
      <c r="BC10" s="272">
        <v>536</v>
      </c>
      <c r="BD10" s="272">
        <v>3542</v>
      </c>
      <c r="BE10" s="274">
        <v>2975</v>
      </c>
      <c r="BF10" s="275">
        <v>7063</v>
      </c>
    </row>
    <row r="11" spans="1:58" x14ac:dyDescent="0.3">
      <c r="A11" s="237" t="s">
        <v>262</v>
      </c>
      <c r="B11" s="308"/>
      <c r="C11" s="308"/>
      <c r="D11" s="308">
        <v>2</v>
      </c>
      <c r="E11" s="308">
        <v>2</v>
      </c>
      <c r="F11" s="308">
        <v>2</v>
      </c>
      <c r="G11" s="308">
        <v>23</v>
      </c>
      <c r="H11" s="308">
        <v>9175</v>
      </c>
      <c r="I11" s="308">
        <v>33415</v>
      </c>
      <c r="J11" s="310">
        <v>28726</v>
      </c>
      <c r="K11" s="311">
        <v>71343</v>
      </c>
      <c r="L11" s="287">
        <f>+V11+AI11+AU11+BF11</f>
        <v>71343</v>
      </c>
      <c r="M11" s="179"/>
      <c r="N11" s="13"/>
      <c r="O11" s="244" t="s">
        <v>262</v>
      </c>
      <c r="P11" s="271"/>
      <c r="Q11" s="272">
        <v>1</v>
      </c>
      <c r="R11" s="272"/>
      <c r="S11" s="272">
        <v>8200</v>
      </c>
      <c r="T11" s="272">
        <v>28175</v>
      </c>
      <c r="U11" s="274">
        <v>23608</v>
      </c>
      <c r="V11" s="275">
        <v>59984</v>
      </c>
      <c r="W11" s="13"/>
      <c r="Y11" s="244" t="s">
        <v>262</v>
      </c>
      <c r="Z11" s="244"/>
      <c r="AA11" s="244"/>
      <c r="AB11" s="244"/>
      <c r="AC11" s="271">
        <v>1</v>
      </c>
      <c r="AD11" s="272">
        <v>0</v>
      </c>
      <c r="AE11" s="272">
        <v>12</v>
      </c>
      <c r="AF11" s="272">
        <v>372</v>
      </c>
      <c r="AG11" s="272">
        <v>1576</v>
      </c>
      <c r="AH11" s="274">
        <v>1388</v>
      </c>
      <c r="AI11" s="275">
        <v>3349</v>
      </c>
      <c r="AL11" s="244" t="s">
        <v>262</v>
      </c>
      <c r="AM11" s="272"/>
      <c r="AN11" s="272"/>
      <c r="AO11" s="272"/>
      <c r="AP11" s="272">
        <v>1</v>
      </c>
      <c r="AQ11" s="272">
        <v>8</v>
      </c>
      <c r="AR11" s="272">
        <v>156</v>
      </c>
      <c r="AS11" s="272">
        <v>555</v>
      </c>
      <c r="AT11" s="274">
        <v>482</v>
      </c>
      <c r="AU11" s="275">
        <v>1202</v>
      </c>
      <c r="AX11" s="244" t="s">
        <v>262</v>
      </c>
      <c r="AY11" s="411"/>
      <c r="AZ11" s="412"/>
      <c r="BA11" s="272">
        <v>1</v>
      </c>
      <c r="BB11" s="272">
        <v>3</v>
      </c>
      <c r="BC11" s="272">
        <v>447</v>
      </c>
      <c r="BD11" s="272">
        <v>3109</v>
      </c>
      <c r="BE11" s="274">
        <v>3248</v>
      </c>
      <c r="BF11" s="275">
        <v>6808</v>
      </c>
    </row>
    <row r="12" spans="1:58" x14ac:dyDescent="0.3">
      <c r="A12" s="237" t="s">
        <v>268</v>
      </c>
      <c r="B12" s="308"/>
      <c r="C12" s="308"/>
      <c r="D12" s="308"/>
      <c r="E12" s="308">
        <v>1</v>
      </c>
      <c r="F12" s="308">
        <v>2</v>
      </c>
      <c r="G12" s="308">
        <v>14</v>
      </c>
      <c r="H12" s="308">
        <v>8371</v>
      </c>
      <c r="I12" s="308">
        <v>31161</v>
      </c>
      <c r="J12" s="310">
        <v>31718</v>
      </c>
      <c r="K12" s="311">
        <v>71267</v>
      </c>
      <c r="L12" s="287">
        <f>+V12+AI12+AU12+BF12</f>
        <v>71267</v>
      </c>
      <c r="M12" s="179"/>
      <c r="N12" s="13"/>
      <c r="O12" s="244" t="s">
        <v>268</v>
      </c>
      <c r="P12" s="271"/>
      <c r="Q12" s="272">
        <v>1</v>
      </c>
      <c r="R12" s="272">
        <v>0</v>
      </c>
      <c r="S12" s="272">
        <v>7508</v>
      </c>
      <c r="T12" s="272">
        <v>26483</v>
      </c>
      <c r="U12" s="274">
        <v>26374</v>
      </c>
      <c r="V12" s="275">
        <v>60366</v>
      </c>
      <c r="W12" s="13"/>
      <c r="Y12" s="244" t="s">
        <v>268</v>
      </c>
      <c r="Z12" s="244"/>
      <c r="AA12" s="244"/>
      <c r="AB12" s="244"/>
      <c r="AC12" s="271">
        <v>1</v>
      </c>
      <c r="AD12" s="272"/>
      <c r="AE12" s="272">
        <v>5</v>
      </c>
      <c r="AF12" s="272">
        <v>331</v>
      </c>
      <c r="AG12" s="272">
        <v>1493</v>
      </c>
      <c r="AH12" s="274">
        <v>1787</v>
      </c>
      <c r="AI12" s="275">
        <v>3617</v>
      </c>
      <c r="AL12" s="244" t="s">
        <v>268</v>
      </c>
      <c r="AM12" s="272"/>
      <c r="AN12" s="272"/>
      <c r="AO12" s="272"/>
      <c r="AP12" s="272">
        <v>1</v>
      </c>
      <c r="AQ12" s="272">
        <v>6</v>
      </c>
      <c r="AR12" s="272">
        <v>144</v>
      </c>
      <c r="AS12" s="272">
        <v>482</v>
      </c>
      <c r="AT12" s="274">
        <v>557</v>
      </c>
      <c r="AU12" s="275">
        <v>1190</v>
      </c>
      <c r="AX12" s="244" t="s">
        <v>268</v>
      </c>
      <c r="AY12" s="411"/>
      <c r="AZ12" s="412"/>
      <c r="BA12" s="412"/>
      <c r="BB12" s="272">
        <v>3</v>
      </c>
      <c r="BC12" s="272">
        <v>388</v>
      </c>
      <c r="BD12" s="272">
        <v>2703</v>
      </c>
      <c r="BE12" s="274">
        <v>3000</v>
      </c>
      <c r="BF12" s="275">
        <v>6094</v>
      </c>
    </row>
    <row r="13" spans="1:58" x14ac:dyDescent="0.3">
      <c r="A13" s="237" t="s">
        <v>269</v>
      </c>
      <c r="B13" s="378">
        <v>1</v>
      </c>
      <c r="C13" s="308"/>
      <c r="D13" s="308"/>
      <c r="E13" s="308">
        <v>1</v>
      </c>
      <c r="F13" s="308">
        <v>3</v>
      </c>
      <c r="G13" s="308">
        <v>14</v>
      </c>
      <c r="H13" s="308">
        <v>6366</v>
      </c>
      <c r="I13" s="308">
        <v>29209</v>
      </c>
      <c r="J13" s="310">
        <v>35381</v>
      </c>
      <c r="K13" s="311">
        <f>SUM(B13:J13)</f>
        <v>70975</v>
      </c>
      <c r="L13" s="287">
        <f>+V14+AI13+AU13+BF13</f>
        <v>7081</v>
      </c>
      <c r="M13" s="179"/>
      <c r="N13" s="13"/>
      <c r="O13" s="244" t="s">
        <v>269</v>
      </c>
      <c r="P13" s="271"/>
      <c r="Q13" s="272">
        <v>2</v>
      </c>
      <c r="R13" s="272"/>
      <c r="S13" s="272">
        <v>5546</v>
      </c>
      <c r="T13" s="272">
        <v>25066</v>
      </c>
      <c r="U13" s="274">
        <v>29565</v>
      </c>
      <c r="V13" s="275">
        <v>60179</v>
      </c>
      <c r="W13" s="13"/>
      <c r="Y13" s="244" t="s">
        <v>269</v>
      </c>
      <c r="Z13" s="244"/>
      <c r="AA13" s="244"/>
      <c r="AB13" s="244"/>
      <c r="AC13" s="240"/>
      <c r="AD13" s="241"/>
      <c r="AE13" s="241"/>
      <c r="AF13" s="241"/>
      <c r="AG13" s="241"/>
      <c r="AH13" s="242"/>
      <c r="AI13" s="275"/>
      <c r="AL13" s="244" t="s">
        <v>269</v>
      </c>
      <c r="AM13" s="272"/>
      <c r="AN13" s="272"/>
      <c r="AO13" s="272"/>
      <c r="AP13" s="272">
        <v>1</v>
      </c>
      <c r="AQ13" s="272">
        <v>6</v>
      </c>
      <c r="AR13" s="272">
        <v>133</v>
      </c>
      <c r="AS13" s="272">
        <v>372</v>
      </c>
      <c r="AT13" s="274">
        <v>684</v>
      </c>
      <c r="AU13" s="275">
        <v>1196</v>
      </c>
      <c r="AX13" s="244" t="s">
        <v>269</v>
      </c>
      <c r="AY13" s="413"/>
      <c r="AZ13" s="414"/>
      <c r="BA13" s="415"/>
      <c r="BB13" s="371">
        <v>3</v>
      </c>
      <c r="BC13" s="371">
        <v>373</v>
      </c>
      <c r="BD13" s="371">
        <v>2316</v>
      </c>
      <c r="BE13" s="372">
        <v>3193</v>
      </c>
      <c r="BF13" s="410">
        <v>5885</v>
      </c>
    </row>
    <row r="14" spans="1:58" x14ac:dyDescent="0.3">
      <c r="A14" s="237" t="s">
        <v>270</v>
      </c>
      <c r="B14" s="308"/>
      <c r="C14" s="308"/>
      <c r="D14" s="308"/>
      <c r="E14" s="308"/>
      <c r="F14" s="308"/>
      <c r="G14" s="308"/>
      <c r="H14" s="308"/>
      <c r="I14" s="308"/>
      <c r="J14" s="310"/>
      <c r="K14" s="311"/>
      <c r="L14" s="287" t="e">
        <f>+#REF!+AI14+AU14+BF14</f>
        <v>#REF!</v>
      </c>
      <c r="M14" s="179"/>
      <c r="N14" s="13"/>
      <c r="O14" s="244" t="s">
        <v>270</v>
      </c>
      <c r="P14" s="240"/>
      <c r="Q14" s="272"/>
      <c r="R14" s="272"/>
      <c r="S14" s="272"/>
      <c r="T14" s="272"/>
      <c r="U14" s="274"/>
      <c r="V14" s="275"/>
      <c r="W14" s="13"/>
      <c r="Y14" s="244" t="s">
        <v>270</v>
      </c>
      <c r="Z14" s="244"/>
      <c r="AA14" s="244"/>
      <c r="AB14" s="244"/>
      <c r="AC14" s="370"/>
      <c r="AD14" s="371"/>
      <c r="AE14" s="371"/>
      <c r="AF14" s="371"/>
      <c r="AG14" s="371"/>
      <c r="AH14" s="372"/>
      <c r="AI14" s="275"/>
      <c r="AL14" s="244" t="s">
        <v>270</v>
      </c>
      <c r="AM14" s="272"/>
      <c r="AN14" s="272"/>
      <c r="AO14" s="272"/>
      <c r="AP14" s="272"/>
      <c r="AQ14" s="272"/>
      <c r="AR14" s="272"/>
      <c r="AS14" s="272"/>
      <c r="AT14" s="274"/>
      <c r="AU14" s="275"/>
      <c r="AX14" s="244" t="s">
        <v>270</v>
      </c>
      <c r="AY14" s="240"/>
      <c r="AZ14" s="241"/>
      <c r="BA14" s="241"/>
      <c r="BB14" s="241"/>
      <c r="BC14" s="241"/>
      <c r="BD14" s="241"/>
      <c r="BE14" s="242"/>
      <c r="BF14" s="243"/>
    </row>
    <row r="15" spans="1:58" x14ac:dyDescent="0.3">
      <c r="A15" s="237" t="s">
        <v>271</v>
      </c>
      <c r="B15" s="308"/>
      <c r="C15" s="308"/>
      <c r="D15" s="308"/>
      <c r="E15" s="308"/>
      <c r="F15" s="308"/>
      <c r="G15" s="308"/>
      <c r="H15" s="308"/>
      <c r="I15" s="308"/>
      <c r="J15" s="310"/>
      <c r="K15" s="311"/>
      <c r="L15" s="287">
        <f>+V15+AI15+AU15+BF15</f>
        <v>0</v>
      </c>
      <c r="M15" s="179"/>
      <c r="N15" s="13"/>
      <c r="O15" s="244" t="s">
        <v>271</v>
      </c>
      <c r="P15" s="240"/>
      <c r="Q15" s="241"/>
      <c r="R15" s="241"/>
      <c r="S15" s="241"/>
      <c r="T15" s="241"/>
      <c r="U15" s="242"/>
      <c r="V15" s="243"/>
      <c r="W15" s="13"/>
      <c r="Y15" s="244" t="s">
        <v>271</v>
      </c>
      <c r="Z15" s="244"/>
      <c r="AA15" s="244"/>
      <c r="AB15" s="244"/>
      <c r="AC15" s="240"/>
      <c r="AD15" s="241"/>
      <c r="AE15" s="241"/>
      <c r="AF15" s="241"/>
      <c r="AG15" s="241"/>
      <c r="AH15" s="242"/>
      <c r="AI15" s="243"/>
      <c r="AL15" s="244" t="s">
        <v>271</v>
      </c>
      <c r="AM15" s="272"/>
      <c r="AN15" s="272"/>
      <c r="AO15" s="272"/>
      <c r="AP15" s="272"/>
      <c r="AQ15" s="272"/>
      <c r="AR15" s="272"/>
      <c r="AS15" s="272"/>
      <c r="AT15" s="274"/>
      <c r="AU15" s="275"/>
      <c r="AX15" s="244" t="s">
        <v>271</v>
      </c>
      <c r="AY15" s="240"/>
      <c r="AZ15" s="241"/>
      <c r="BA15" s="241"/>
      <c r="BB15" s="241"/>
      <c r="BC15" s="241"/>
      <c r="BD15" s="241"/>
      <c r="BE15" s="242"/>
      <c r="BF15" s="243"/>
    </row>
    <row r="16" spans="1:58" x14ac:dyDescent="0.3">
      <c r="A16" s="237" t="s">
        <v>272</v>
      </c>
      <c r="B16" s="308"/>
      <c r="C16" s="308"/>
      <c r="D16" s="308"/>
      <c r="E16" s="308"/>
      <c r="F16" s="308"/>
      <c r="G16" s="308"/>
      <c r="H16" s="308"/>
      <c r="I16" s="308"/>
      <c r="J16" s="310"/>
      <c r="K16" s="311"/>
      <c r="L16" s="287">
        <f>+V16+AI16+AU16+BF16</f>
        <v>0</v>
      </c>
      <c r="M16" s="179"/>
      <c r="N16" s="13"/>
      <c r="O16" s="244" t="s">
        <v>272</v>
      </c>
      <c r="P16" s="240"/>
      <c r="Q16" s="241"/>
      <c r="R16" s="241"/>
      <c r="S16" s="241"/>
      <c r="T16" s="241"/>
      <c r="U16" s="242"/>
      <c r="V16" s="243"/>
      <c r="W16" s="13"/>
      <c r="Y16" s="244" t="s">
        <v>272</v>
      </c>
      <c r="Z16" s="244"/>
      <c r="AA16" s="244"/>
      <c r="AB16" s="244"/>
      <c r="AC16" s="240"/>
      <c r="AD16" s="241"/>
      <c r="AE16" s="241"/>
      <c r="AF16" s="241"/>
      <c r="AG16" s="241"/>
      <c r="AH16" s="242"/>
      <c r="AI16" s="243"/>
      <c r="AL16" s="244" t="s">
        <v>272</v>
      </c>
      <c r="AM16" s="272"/>
      <c r="AN16" s="272"/>
      <c r="AO16" s="272"/>
      <c r="AP16" s="272"/>
      <c r="AQ16" s="272"/>
      <c r="AR16" s="272"/>
      <c r="AS16" s="272"/>
      <c r="AT16" s="274"/>
      <c r="AU16" s="275"/>
      <c r="AX16" s="244" t="s">
        <v>272</v>
      </c>
      <c r="AY16" s="240"/>
      <c r="AZ16" s="241"/>
      <c r="BA16" s="241"/>
      <c r="BB16" s="241"/>
      <c r="BC16" s="241"/>
      <c r="BD16" s="241"/>
      <c r="BE16" s="242"/>
      <c r="BF16" s="243"/>
    </row>
    <row r="17" spans="1:59" ht="19.5" thickBot="1" x14ac:dyDescent="0.35">
      <c r="A17" s="238" t="s">
        <v>273</v>
      </c>
      <c r="B17" s="312"/>
      <c r="C17" s="312"/>
      <c r="D17" s="312"/>
      <c r="E17" s="312"/>
      <c r="F17" s="312"/>
      <c r="G17" s="312"/>
      <c r="H17" s="312"/>
      <c r="I17" s="312"/>
      <c r="J17" s="313"/>
      <c r="K17" s="314"/>
      <c r="L17" s="287">
        <f>+V17+AI17+AU17+BF17</f>
        <v>0</v>
      </c>
      <c r="M17" s="179"/>
      <c r="N17" s="13"/>
      <c r="O17" s="245" t="s">
        <v>273</v>
      </c>
      <c r="P17" s="246"/>
      <c r="Q17" s="247"/>
      <c r="R17" s="247"/>
      <c r="S17" s="247"/>
      <c r="T17" s="247"/>
      <c r="U17" s="248"/>
      <c r="V17" s="249"/>
      <c r="W17" s="13"/>
      <c r="Y17" s="245" t="s">
        <v>273</v>
      </c>
      <c r="Z17" s="245"/>
      <c r="AA17" s="245"/>
      <c r="AB17" s="245"/>
      <c r="AC17" s="246"/>
      <c r="AD17" s="247"/>
      <c r="AE17" s="247"/>
      <c r="AF17" s="247"/>
      <c r="AG17" s="247"/>
      <c r="AH17" s="248"/>
      <c r="AI17" s="249"/>
      <c r="AL17" s="245" t="s">
        <v>273</v>
      </c>
      <c r="AM17" s="400"/>
      <c r="AN17" s="400"/>
      <c r="AO17" s="400"/>
      <c r="AP17" s="400"/>
      <c r="AQ17" s="400"/>
      <c r="AR17" s="400"/>
      <c r="AS17" s="400"/>
      <c r="AT17" s="401"/>
      <c r="AU17" s="402"/>
      <c r="AX17" s="245" t="s">
        <v>273</v>
      </c>
      <c r="AY17" s="246"/>
      <c r="AZ17" s="247"/>
      <c r="BA17" s="247"/>
      <c r="BB17" s="247"/>
      <c r="BC17" s="247"/>
      <c r="BD17" s="247"/>
      <c r="BE17" s="248"/>
      <c r="BF17" s="249"/>
    </row>
    <row r="18" spans="1:59" ht="19.5" thickTop="1" x14ac:dyDescent="0.3"/>
    <row r="19" spans="1:59" ht="19.5" thickBot="1" x14ac:dyDescent="0.35"/>
    <row r="20" spans="1:59" ht="31.5" thickTop="1" thickBot="1" x14ac:dyDescent="0.35">
      <c r="A20" s="180" t="s">
        <v>221</v>
      </c>
      <c r="B20" s="235">
        <v>2010</v>
      </c>
      <c r="C20" s="196">
        <v>2011</v>
      </c>
      <c r="D20" s="181">
        <v>2012</v>
      </c>
      <c r="E20" s="181">
        <v>2013</v>
      </c>
      <c r="F20" s="181">
        <v>2014</v>
      </c>
      <c r="G20" s="181">
        <v>2015</v>
      </c>
      <c r="H20" s="181">
        <v>2016</v>
      </c>
      <c r="I20" s="181">
        <v>2017</v>
      </c>
      <c r="J20" s="181">
        <v>2018</v>
      </c>
      <c r="K20" s="182" t="s">
        <v>89</v>
      </c>
    </row>
    <row r="21" spans="1:59" ht="32.25" thickTop="1" thickBot="1" x14ac:dyDescent="0.35">
      <c r="A21" s="185" t="s">
        <v>223</v>
      </c>
      <c r="B21" s="373"/>
      <c r="C21" s="373"/>
      <c r="D21" s="315"/>
      <c r="E21" s="315"/>
      <c r="F21" s="315">
        <v>2</v>
      </c>
      <c r="G21" s="315"/>
      <c r="H21" s="315">
        <v>5546</v>
      </c>
      <c r="I21" s="315">
        <v>25066</v>
      </c>
      <c r="J21" s="316">
        <v>29565</v>
      </c>
      <c r="K21" s="317">
        <v>60179</v>
      </c>
      <c r="O21" s="279" t="s">
        <v>222</v>
      </c>
      <c r="P21" s="183">
        <v>2013</v>
      </c>
      <c r="Q21" s="184">
        <v>2014</v>
      </c>
      <c r="R21" s="184">
        <v>2015</v>
      </c>
      <c r="S21" s="184">
        <v>2016</v>
      </c>
      <c r="T21" s="184">
        <v>2017</v>
      </c>
      <c r="U21" s="276">
        <v>2018</v>
      </c>
      <c r="V21" s="257" t="s">
        <v>89</v>
      </c>
      <c r="Y21" s="183" t="s">
        <v>222</v>
      </c>
      <c r="Z21" s="184">
        <v>2010</v>
      </c>
      <c r="AA21" s="184">
        <v>2011</v>
      </c>
      <c r="AB21" s="184">
        <v>2012</v>
      </c>
      <c r="AC21" s="184">
        <v>2013</v>
      </c>
      <c r="AD21" s="184">
        <v>2014</v>
      </c>
      <c r="AE21" s="184">
        <v>2015</v>
      </c>
      <c r="AF21" s="184">
        <v>2016</v>
      </c>
      <c r="AG21" s="184">
        <v>2017</v>
      </c>
      <c r="AH21" s="256">
        <v>2018</v>
      </c>
      <c r="AI21" s="257" t="s">
        <v>89</v>
      </c>
      <c r="AL21" s="279" t="s">
        <v>278</v>
      </c>
      <c r="AM21" s="184">
        <v>2011</v>
      </c>
      <c r="AN21" s="184">
        <v>2012</v>
      </c>
      <c r="AO21" s="184">
        <v>2013</v>
      </c>
      <c r="AP21" s="184">
        <v>2014</v>
      </c>
      <c r="AQ21" s="184">
        <v>2015</v>
      </c>
      <c r="AR21" s="184">
        <v>2016</v>
      </c>
      <c r="AS21" s="184">
        <v>2017</v>
      </c>
      <c r="AT21" s="276">
        <v>2018</v>
      </c>
      <c r="AU21" s="257" t="s">
        <v>89</v>
      </c>
      <c r="AX21" s="279" t="s">
        <v>222</v>
      </c>
      <c r="AY21" s="184">
        <v>2012</v>
      </c>
      <c r="AZ21" s="184">
        <v>2013</v>
      </c>
      <c r="BA21" s="184">
        <v>2014</v>
      </c>
      <c r="BB21" s="184">
        <v>2015</v>
      </c>
      <c r="BC21" s="184">
        <v>2016</v>
      </c>
      <c r="BD21" s="184">
        <v>2017</v>
      </c>
      <c r="BE21" s="276">
        <v>2018</v>
      </c>
      <c r="BF21" s="257" t="s">
        <v>89</v>
      </c>
    </row>
    <row r="22" spans="1:59" ht="16.5" customHeight="1" thickTop="1" thickBot="1" x14ac:dyDescent="0.3">
      <c r="A22" s="186" t="s">
        <v>317</v>
      </c>
      <c r="B22" s="374"/>
      <c r="C22" s="374"/>
      <c r="D22" s="277"/>
      <c r="E22" s="277"/>
      <c r="F22" s="277"/>
      <c r="G22" s="277"/>
      <c r="H22" s="277"/>
      <c r="I22" s="277">
        <v>21</v>
      </c>
      <c r="J22" s="278">
        <v>77</v>
      </c>
      <c r="K22" s="318">
        <v>98</v>
      </c>
      <c r="L22" s="379">
        <f>K22/$K$21</f>
        <v>1.6284750494358496E-3</v>
      </c>
      <c r="M22" s="650">
        <f>K21/K115</f>
        <v>0.84789010214864391</v>
      </c>
      <c r="O22" s="279" t="s">
        <v>224</v>
      </c>
      <c r="P22" s="183"/>
      <c r="Q22" s="184"/>
      <c r="R22" s="184"/>
      <c r="S22" s="184">
        <v>3573</v>
      </c>
      <c r="T22" s="184">
        <v>11139</v>
      </c>
      <c r="U22" s="276">
        <v>11889</v>
      </c>
      <c r="V22" s="258">
        <v>26601</v>
      </c>
      <c r="Y22" s="183" t="s">
        <v>225</v>
      </c>
      <c r="Z22" s="392">
        <v>1</v>
      </c>
      <c r="AA22" s="392"/>
      <c r="AB22" s="392"/>
      <c r="AC22" s="262">
        <v>1</v>
      </c>
      <c r="AD22" s="262"/>
      <c r="AE22" s="262">
        <v>5</v>
      </c>
      <c r="AF22" s="262">
        <v>314</v>
      </c>
      <c r="AG22" s="262">
        <v>1455</v>
      </c>
      <c r="AH22" s="263">
        <v>1939</v>
      </c>
      <c r="AI22" s="258">
        <v>3715</v>
      </c>
      <c r="AL22" s="279" t="s">
        <v>315</v>
      </c>
      <c r="AM22" s="262"/>
      <c r="AN22" s="262"/>
      <c r="AO22" s="262"/>
      <c r="AP22" s="262"/>
      <c r="AQ22" s="262"/>
      <c r="AR22" s="262">
        <v>108</v>
      </c>
      <c r="AS22" s="262">
        <v>247</v>
      </c>
      <c r="AT22" s="283">
        <v>249</v>
      </c>
      <c r="AU22" s="258">
        <v>604</v>
      </c>
      <c r="AX22" s="279" t="s">
        <v>364</v>
      </c>
      <c r="AY22" s="183"/>
      <c r="AZ22" s="262"/>
      <c r="BA22" s="262"/>
      <c r="BB22" s="262">
        <v>2</v>
      </c>
      <c r="BC22" s="262">
        <v>226</v>
      </c>
      <c r="BD22" s="262">
        <v>1787</v>
      </c>
      <c r="BE22" s="283">
        <v>2786</v>
      </c>
      <c r="BF22" s="258">
        <v>4801</v>
      </c>
    </row>
    <row r="23" spans="1:59" ht="15.75" customHeight="1" thickTop="1" x14ac:dyDescent="0.25">
      <c r="A23" s="187" t="s">
        <v>318</v>
      </c>
      <c r="B23" s="375"/>
      <c r="C23" s="375"/>
      <c r="D23" s="260"/>
      <c r="E23" s="260"/>
      <c r="F23" s="260"/>
      <c r="G23" s="260"/>
      <c r="H23" s="260">
        <v>249</v>
      </c>
      <c r="I23" s="260">
        <v>1428</v>
      </c>
      <c r="J23" s="261">
        <v>1067</v>
      </c>
      <c r="K23" s="319">
        <v>2744</v>
      </c>
      <c r="L23" s="380">
        <f t="shared" ref="L23:L71" si="0">K23/$K$21</f>
        <v>4.5597301384203794E-2</v>
      </c>
      <c r="M23" s="651"/>
      <c r="O23" s="219" t="s">
        <v>317</v>
      </c>
      <c r="P23" s="104"/>
      <c r="Q23" s="260"/>
      <c r="R23" s="260"/>
      <c r="S23" s="260"/>
      <c r="T23" s="260">
        <v>18</v>
      </c>
      <c r="U23" s="281">
        <v>73</v>
      </c>
      <c r="V23" s="259">
        <v>91</v>
      </c>
      <c r="W23" s="653">
        <f>V22/V140</f>
        <v>0.44203127336778608</v>
      </c>
      <c r="Y23" s="186" t="s">
        <v>317</v>
      </c>
      <c r="Z23" s="374"/>
      <c r="AA23" s="374"/>
      <c r="AB23" s="374"/>
      <c r="AC23" s="277"/>
      <c r="AD23" s="277"/>
      <c r="AE23" s="277"/>
      <c r="AF23" s="277"/>
      <c r="AG23" s="277"/>
      <c r="AH23" s="278">
        <v>2</v>
      </c>
      <c r="AI23" s="285">
        <v>2</v>
      </c>
      <c r="AJ23" s="656">
        <f>AI22/AI44</f>
        <v>1</v>
      </c>
      <c r="AL23" s="219" t="s">
        <v>317</v>
      </c>
      <c r="AM23" s="260"/>
      <c r="AN23" s="260"/>
      <c r="AO23" s="260"/>
      <c r="AP23" s="260"/>
      <c r="AQ23" s="260"/>
      <c r="AR23" s="260"/>
      <c r="AS23" s="260"/>
      <c r="AT23" s="281">
        <v>1</v>
      </c>
      <c r="AU23" s="259">
        <v>1</v>
      </c>
      <c r="AV23" s="656">
        <f>AU22/AU53</f>
        <v>0.50501672240802675</v>
      </c>
      <c r="AX23" s="219" t="s">
        <v>232</v>
      </c>
      <c r="AY23" s="407"/>
      <c r="AZ23" s="406"/>
      <c r="BA23" s="406"/>
      <c r="BB23" s="260"/>
      <c r="BC23" s="260">
        <v>5</v>
      </c>
      <c r="BD23" s="260">
        <v>24</v>
      </c>
      <c r="BE23" s="281">
        <v>42</v>
      </c>
      <c r="BF23" s="259">
        <v>71</v>
      </c>
      <c r="BG23" s="656">
        <f>BF22/BF115</f>
        <v>0.81580288870008499</v>
      </c>
    </row>
    <row r="24" spans="1:59" ht="15" customHeight="1" x14ac:dyDescent="0.25">
      <c r="A24" s="187" t="s">
        <v>319</v>
      </c>
      <c r="B24" s="375"/>
      <c r="C24" s="375"/>
      <c r="D24" s="260"/>
      <c r="E24" s="260"/>
      <c r="F24" s="260"/>
      <c r="G24" s="260"/>
      <c r="H24" s="260">
        <v>11</v>
      </c>
      <c r="I24" s="260">
        <v>85</v>
      </c>
      <c r="J24" s="261">
        <v>320</v>
      </c>
      <c r="K24" s="319">
        <v>416</v>
      </c>
      <c r="L24" s="380">
        <f t="shared" si="0"/>
        <v>6.9127104139317698E-3</v>
      </c>
      <c r="M24" s="651"/>
      <c r="O24" s="219" t="s">
        <v>318</v>
      </c>
      <c r="P24" s="104"/>
      <c r="Q24" s="260"/>
      <c r="R24" s="260"/>
      <c r="S24" s="260">
        <v>246</v>
      </c>
      <c r="T24" s="260">
        <v>972</v>
      </c>
      <c r="U24" s="281">
        <v>677</v>
      </c>
      <c r="V24" s="259">
        <v>1895</v>
      </c>
      <c r="W24" s="654"/>
      <c r="Y24" s="187" t="s">
        <v>322</v>
      </c>
      <c r="Z24" s="375"/>
      <c r="AA24" s="375"/>
      <c r="AB24" s="375"/>
      <c r="AC24" s="260"/>
      <c r="AD24" s="260"/>
      <c r="AE24" s="260"/>
      <c r="AF24" s="260"/>
      <c r="AG24" s="260">
        <v>1</v>
      </c>
      <c r="AH24" s="261">
        <v>1</v>
      </c>
      <c r="AI24" s="259">
        <v>2</v>
      </c>
      <c r="AJ24" s="657"/>
      <c r="AL24" s="219" t="s">
        <v>325</v>
      </c>
      <c r="AM24" s="260"/>
      <c r="AN24" s="260"/>
      <c r="AO24" s="260"/>
      <c r="AP24" s="260"/>
      <c r="AQ24" s="260"/>
      <c r="AR24" s="260"/>
      <c r="AS24" s="260">
        <v>1</v>
      </c>
      <c r="AT24" s="281"/>
      <c r="AU24" s="259">
        <v>1</v>
      </c>
      <c r="AV24" s="657"/>
      <c r="AX24" s="219" t="s">
        <v>300</v>
      </c>
      <c r="AY24" s="407"/>
      <c r="AZ24" s="406"/>
      <c r="BA24" s="406"/>
      <c r="BB24" s="260"/>
      <c r="BC24" s="260"/>
      <c r="BD24" s="260">
        <v>1</v>
      </c>
      <c r="BE24" s="281"/>
      <c r="BF24" s="259">
        <v>1</v>
      </c>
      <c r="BG24" s="657"/>
    </row>
    <row r="25" spans="1:59" ht="15" customHeight="1" x14ac:dyDescent="0.25">
      <c r="A25" s="187" t="s">
        <v>320</v>
      </c>
      <c r="B25" s="375"/>
      <c r="C25" s="375"/>
      <c r="D25" s="260"/>
      <c r="E25" s="260"/>
      <c r="F25" s="260"/>
      <c r="G25" s="260"/>
      <c r="H25" s="260">
        <v>405</v>
      </c>
      <c r="I25" s="260">
        <v>982</v>
      </c>
      <c r="J25" s="261">
        <v>999</v>
      </c>
      <c r="K25" s="319">
        <v>2386</v>
      </c>
      <c r="L25" s="380">
        <f t="shared" si="0"/>
        <v>3.9648382326060584E-2</v>
      </c>
      <c r="M25" s="651"/>
      <c r="O25" s="219" t="s">
        <v>319</v>
      </c>
      <c r="P25" s="104"/>
      <c r="Q25" s="260"/>
      <c r="R25" s="260"/>
      <c r="S25" s="260">
        <v>11</v>
      </c>
      <c r="T25" s="260">
        <v>78</v>
      </c>
      <c r="U25" s="281">
        <v>180</v>
      </c>
      <c r="V25" s="259">
        <v>269</v>
      </c>
      <c r="W25" s="654"/>
      <c r="Y25" s="187" t="s">
        <v>323</v>
      </c>
      <c r="Z25" s="375"/>
      <c r="AA25" s="375"/>
      <c r="AB25" s="375"/>
      <c r="AC25" s="260"/>
      <c r="AD25" s="260"/>
      <c r="AE25" s="260"/>
      <c r="AF25" s="260"/>
      <c r="AG25" s="260">
        <v>2</v>
      </c>
      <c r="AH25" s="261">
        <v>3</v>
      </c>
      <c r="AI25" s="259">
        <v>5</v>
      </c>
      <c r="AJ25" s="657"/>
      <c r="AL25" s="219" t="s">
        <v>338</v>
      </c>
      <c r="AM25" s="260"/>
      <c r="AN25" s="260"/>
      <c r="AO25" s="260"/>
      <c r="AP25" s="260"/>
      <c r="AQ25" s="260"/>
      <c r="AR25" s="260">
        <v>88</v>
      </c>
      <c r="AS25" s="260">
        <v>187</v>
      </c>
      <c r="AT25" s="281">
        <v>146</v>
      </c>
      <c r="AU25" s="259">
        <v>421</v>
      </c>
      <c r="AV25" s="657"/>
      <c r="AX25" s="219" t="s">
        <v>316</v>
      </c>
      <c r="AY25" s="407"/>
      <c r="AZ25" s="406"/>
      <c r="BA25" s="406"/>
      <c r="BB25" s="260"/>
      <c r="BC25" s="260"/>
      <c r="BD25" s="260"/>
      <c r="BE25" s="281">
        <v>2</v>
      </c>
      <c r="BF25" s="259">
        <v>2</v>
      </c>
      <c r="BG25" s="657"/>
    </row>
    <row r="26" spans="1:59" ht="15" customHeight="1" x14ac:dyDescent="0.25">
      <c r="A26" s="187" t="s">
        <v>321</v>
      </c>
      <c r="B26" s="375"/>
      <c r="C26" s="375"/>
      <c r="D26" s="260"/>
      <c r="E26" s="260"/>
      <c r="F26" s="260"/>
      <c r="G26" s="260"/>
      <c r="H26" s="260">
        <v>8</v>
      </c>
      <c r="I26" s="260">
        <v>120</v>
      </c>
      <c r="J26" s="261">
        <v>31</v>
      </c>
      <c r="K26" s="319">
        <v>159</v>
      </c>
      <c r="L26" s="380">
        <f t="shared" si="0"/>
        <v>2.6421176822479602E-3</v>
      </c>
      <c r="M26" s="651"/>
      <c r="O26" s="219" t="s">
        <v>320</v>
      </c>
      <c r="P26" s="104"/>
      <c r="Q26" s="260"/>
      <c r="R26" s="260"/>
      <c r="S26" s="260">
        <v>379</v>
      </c>
      <c r="T26" s="260">
        <v>768</v>
      </c>
      <c r="U26" s="281">
        <v>518</v>
      </c>
      <c r="V26" s="259">
        <v>1665</v>
      </c>
      <c r="W26" s="654"/>
      <c r="Y26" s="187" t="s">
        <v>324</v>
      </c>
      <c r="Z26" s="375"/>
      <c r="AA26" s="375"/>
      <c r="AB26" s="375"/>
      <c r="AC26" s="260">
        <v>1</v>
      </c>
      <c r="AD26" s="260"/>
      <c r="AE26" s="260">
        <v>1</v>
      </c>
      <c r="AF26" s="260">
        <v>155</v>
      </c>
      <c r="AG26" s="260">
        <v>533</v>
      </c>
      <c r="AH26" s="261">
        <v>517</v>
      </c>
      <c r="AI26" s="259">
        <v>1207</v>
      </c>
      <c r="AJ26" s="657"/>
      <c r="AL26" s="219" t="s">
        <v>339</v>
      </c>
      <c r="AM26" s="260"/>
      <c r="AN26" s="260"/>
      <c r="AO26" s="260"/>
      <c r="AP26" s="260"/>
      <c r="AQ26" s="260"/>
      <c r="AR26" s="260">
        <v>1</v>
      </c>
      <c r="AS26" s="260"/>
      <c r="AT26" s="281">
        <v>55</v>
      </c>
      <c r="AU26" s="259">
        <v>56</v>
      </c>
      <c r="AV26" s="657"/>
      <c r="AX26" s="219" t="s">
        <v>239</v>
      </c>
      <c r="AY26" s="407"/>
      <c r="AZ26" s="406"/>
      <c r="BA26" s="406"/>
      <c r="BB26" s="260"/>
      <c r="BC26" s="260"/>
      <c r="BD26" s="260">
        <v>7</v>
      </c>
      <c r="BE26" s="281">
        <v>14</v>
      </c>
      <c r="BF26" s="259">
        <v>21</v>
      </c>
      <c r="BG26" s="657"/>
    </row>
    <row r="27" spans="1:59" ht="15" customHeight="1" x14ac:dyDescent="0.25">
      <c r="A27" s="187" t="s">
        <v>322</v>
      </c>
      <c r="B27" s="375"/>
      <c r="C27" s="375"/>
      <c r="D27" s="260"/>
      <c r="E27" s="260"/>
      <c r="F27" s="260"/>
      <c r="G27" s="260"/>
      <c r="H27" s="260"/>
      <c r="I27" s="260">
        <v>1</v>
      </c>
      <c r="J27" s="261"/>
      <c r="K27" s="319">
        <v>1</v>
      </c>
      <c r="L27" s="380">
        <f t="shared" si="0"/>
        <v>1.6617092341182139E-5</v>
      </c>
      <c r="M27" s="651"/>
      <c r="O27" s="219" t="s">
        <v>321</v>
      </c>
      <c r="P27" s="104"/>
      <c r="Q27" s="260"/>
      <c r="R27" s="260"/>
      <c r="S27" s="260">
        <v>5</v>
      </c>
      <c r="T27" s="260">
        <v>8</v>
      </c>
      <c r="U27" s="281">
        <v>1</v>
      </c>
      <c r="V27" s="259">
        <v>14</v>
      </c>
      <c r="W27" s="654"/>
      <c r="Y27" s="187" t="s">
        <v>325</v>
      </c>
      <c r="Z27" s="375">
        <v>1</v>
      </c>
      <c r="AA27" s="375"/>
      <c r="AB27" s="375"/>
      <c r="AC27" s="260"/>
      <c r="AD27" s="260"/>
      <c r="AE27" s="260"/>
      <c r="AF27" s="260">
        <v>17</v>
      </c>
      <c r="AG27" s="260">
        <v>67</v>
      </c>
      <c r="AH27" s="261">
        <v>92</v>
      </c>
      <c r="AI27" s="259">
        <v>177</v>
      </c>
      <c r="AJ27" s="657"/>
      <c r="AL27" s="219" t="s">
        <v>345</v>
      </c>
      <c r="AM27" s="260"/>
      <c r="AN27" s="260"/>
      <c r="AO27" s="260"/>
      <c r="AP27" s="260"/>
      <c r="AQ27" s="260"/>
      <c r="AR27" s="260"/>
      <c r="AS27" s="260">
        <v>5</v>
      </c>
      <c r="AT27" s="281">
        <v>1</v>
      </c>
      <c r="AU27" s="259">
        <v>6</v>
      </c>
      <c r="AV27" s="657"/>
      <c r="AX27" s="219" t="s">
        <v>301</v>
      </c>
      <c r="AY27" s="407"/>
      <c r="AZ27" s="406"/>
      <c r="BA27" s="406"/>
      <c r="BB27" s="260"/>
      <c r="BC27" s="260">
        <v>4</v>
      </c>
      <c r="BD27" s="260">
        <v>23</v>
      </c>
      <c r="BE27" s="281">
        <v>2</v>
      </c>
      <c r="BF27" s="259">
        <v>29</v>
      </c>
      <c r="BG27" s="657"/>
    </row>
    <row r="28" spans="1:59" ht="15" customHeight="1" x14ac:dyDescent="0.25">
      <c r="A28" s="187" t="s">
        <v>323</v>
      </c>
      <c r="B28" s="375"/>
      <c r="C28" s="375"/>
      <c r="D28" s="260"/>
      <c r="E28" s="260"/>
      <c r="F28" s="260"/>
      <c r="G28" s="260"/>
      <c r="H28" s="260">
        <v>2</v>
      </c>
      <c r="I28" s="260">
        <v>15</v>
      </c>
      <c r="J28" s="261">
        <v>19</v>
      </c>
      <c r="K28" s="319">
        <v>36</v>
      </c>
      <c r="L28" s="380">
        <f t="shared" si="0"/>
        <v>5.98215324282557E-4</v>
      </c>
      <c r="M28" s="651"/>
      <c r="O28" s="219" t="s">
        <v>324</v>
      </c>
      <c r="P28" s="104"/>
      <c r="Q28" s="260"/>
      <c r="R28" s="260"/>
      <c r="S28" s="260">
        <v>789</v>
      </c>
      <c r="T28" s="260">
        <v>1425</v>
      </c>
      <c r="U28" s="281">
        <v>1303</v>
      </c>
      <c r="V28" s="259">
        <v>3517</v>
      </c>
      <c r="W28" s="654"/>
      <c r="Y28" s="187" t="s">
        <v>327</v>
      </c>
      <c r="Z28" s="375"/>
      <c r="AA28" s="375"/>
      <c r="AB28" s="375"/>
      <c r="AC28" s="260"/>
      <c r="AD28" s="260"/>
      <c r="AE28" s="260"/>
      <c r="AF28" s="260">
        <v>6</v>
      </c>
      <c r="AG28" s="260">
        <v>2</v>
      </c>
      <c r="AH28" s="261"/>
      <c r="AI28" s="259">
        <v>8</v>
      </c>
      <c r="AJ28" s="657"/>
      <c r="AL28" s="219" t="s">
        <v>351</v>
      </c>
      <c r="AM28" s="260"/>
      <c r="AN28" s="260"/>
      <c r="AO28" s="260"/>
      <c r="AP28" s="260"/>
      <c r="AQ28" s="260"/>
      <c r="AR28" s="260">
        <v>1</v>
      </c>
      <c r="AS28" s="260"/>
      <c r="AT28" s="281"/>
      <c r="AU28" s="259">
        <v>1</v>
      </c>
      <c r="AV28" s="657"/>
      <c r="AX28" s="219" t="s">
        <v>302</v>
      </c>
      <c r="AY28" s="407"/>
      <c r="AZ28" s="406"/>
      <c r="BA28" s="406"/>
      <c r="BB28" s="260"/>
      <c r="BC28" s="260"/>
      <c r="BD28" s="260">
        <v>4</v>
      </c>
      <c r="BE28" s="281">
        <v>1</v>
      </c>
      <c r="BF28" s="259">
        <v>5</v>
      </c>
      <c r="BG28" s="657"/>
    </row>
    <row r="29" spans="1:59" ht="15" customHeight="1" x14ac:dyDescent="0.25">
      <c r="A29" s="187" t="s">
        <v>324</v>
      </c>
      <c r="B29" s="375"/>
      <c r="C29" s="375"/>
      <c r="D29" s="260"/>
      <c r="E29" s="260"/>
      <c r="F29" s="260"/>
      <c r="G29" s="260"/>
      <c r="H29" s="260">
        <v>987</v>
      </c>
      <c r="I29" s="260">
        <v>3780</v>
      </c>
      <c r="J29" s="261">
        <v>3288</v>
      </c>
      <c r="K29" s="319">
        <v>8055</v>
      </c>
      <c r="L29" s="380">
        <f t="shared" si="0"/>
        <v>0.13385067880822213</v>
      </c>
      <c r="M29" s="651"/>
      <c r="O29" s="219" t="s">
        <v>325</v>
      </c>
      <c r="P29" s="104"/>
      <c r="Q29" s="260"/>
      <c r="R29" s="260"/>
      <c r="S29" s="260">
        <v>8</v>
      </c>
      <c r="T29" s="260">
        <v>124</v>
      </c>
      <c r="U29" s="281">
        <v>234</v>
      </c>
      <c r="V29" s="259">
        <v>366</v>
      </c>
      <c r="W29" s="654"/>
      <c r="Y29" s="187" t="s">
        <v>334</v>
      </c>
      <c r="Z29" s="375"/>
      <c r="AA29" s="375"/>
      <c r="AB29" s="375"/>
      <c r="AC29" s="260"/>
      <c r="AD29" s="260"/>
      <c r="AE29" s="260"/>
      <c r="AF29" s="260"/>
      <c r="AG29" s="260">
        <v>2</v>
      </c>
      <c r="AH29" s="261"/>
      <c r="AI29" s="259">
        <v>2</v>
      </c>
      <c r="AJ29" s="657"/>
      <c r="AL29" s="219" t="s">
        <v>352</v>
      </c>
      <c r="AM29" s="260"/>
      <c r="AN29" s="260"/>
      <c r="AO29" s="260"/>
      <c r="AP29" s="260"/>
      <c r="AQ29" s="260"/>
      <c r="AR29" s="260"/>
      <c r="AS29" s="260">
        <v>28</v>
      </c>
      <c r="AT29" s="281">
        <v>5</v>
      </c>
      <c r="AU29" s="259">
        <v>33</v>
      </c>
      <c r="AV29" s="657"/>
      <c r="AX29" s="219" t="s">
        <v>226</v>
      </c>
      <c r="AY29" s="407"/>
      <c r="AZ29" s="406"/>
      <c r="BA29" s="406"/>
      <c r="BB29" s="260"/>
      <c r="BC29" s="260">
        <v>23</v>
      </c>
      <c r="BD29" s="260">
        <v>234</v>
      </c>
      <c r="BE29" s="281">
        <v>773</v>
      </c>
      <c r="BF29" s="259">
        <v>1030</v>
      </c>
      <c r="BG29" s="657"/>
    </row>
    <row r="30" spans="1:59" ht="15" customHeight="1" x14ac:dyDescent="0.25">
      <c r="A30" s="187" t="s">
        <v>325</v>
      </c>
      <c r="B30" s="375"/>
      <c r="C30" s="375"/>
      <c r="D30" s="260"/>
      <c r="E30" s="260"/>
      <c r="F30" s="260"/>
      <c r="G30" s="260"/>
      <c r="H30" s="260">
        <v>45</v>
      </c>
      <c r="I30" s="260">
        <v>228</v>
      </c>
      <c r="J30" s="261">
        <v>551</v>
      </c>
      <c r="K30" s="319">
        <v>824</v>
      </c>
      <c r="L30" s="380">
        <f t="shared" si="0"/>
        <v>1.3692484089134083E-2</v>
      </c>
      <c r="M30" s="651"/>
      <c r="O30" s="219" t="s">
        <v>326</v>
      </c>
      <c r="P30" s="104"/>
      <c r="Q30" s="260"/>
      <c r="R30" s="260"/>
      <c r="S30" s="260"/>
      <c r="T30" s="260"/>
      <c r="U30" s="281">
        <v>1</v>
      </c>
      <c r="V30" s="259">
        <v>1</v>
      </c>
      <c r="W30" s="654"/>
      <c r="Y30" s="187" t="s">
        <v>336</v>
      </c>
      <c r="Z30" s="375"/>
      <c r="AA30" s="375"/>
      <c r="AB30" s="375"/>
      <c r="AC30" s="260"/>
      <c r="AD30" s="260"/>
      <c r="AE30" s="260"/>
      <c r="AF30" s="260"/>
      <c r="AG30" s="260"/>
      <c r="AH30" s="261">
        <v>1</v>
      </c>
      <c r="AI30" s="259">
        <v>1</v>
      </c>
      <c r="AJ30" s="657"/>
      <c r="AL30" s="219" t="s">
        <v>354</v>
      </c>
      <c r="AM30" s="260"/>
      <c r="AN30" s="260"/>
      <c r="AO30" s="260"/>
      <c r="AP30" s="260"/>
      <c r="AQ30" s="260"/>
      <c r="AR30" s="260">
        <v>11</v>
      </c>
      <c r="AS30" s="260">
        <v>7</v>
      </c>
      <c r="AT30" s="281"/>
      <c r="AU30" s="259">
        <v>18</v>
      </c>
      <c r="AV30" s="657"/>
      <c r="AX30" s="219" t="s">
        <v>237</v>
      </c>
      <c r="AY30" s="407"/>
      <c r="AZ30" s="406"/>
      <c r="BA30" s="406"/>
      <c r="BB30" s="260"/>
      <c r="BC30" s="260">
        <v>5</v>
      </c>
      <c r="BD30" s="260">
        <v>28</v>
      </c>
      <c r="BE30" s="281">
        <v>16</v>
      </c>
      <c r="BF30" s="259">
        <v>49</v>
      </c>
      <c r="BG30" s="657"/>
    </row>
    <row r="31" spans="1:59" ht="15.75" customHeight="1" x14ac:dyDescent="0.25">
      <c r="A31" s="187" t="s">
        <v>326</v>
      </c>
      <c r="B31" s="375"/>
      <c r="C31" s="375"/>
      <c r="D31" s="260"/>
      <c r="E31" s="260"/>
      <c r="F31" s="260"/>
      <c r="G31" s="260"/>
      <c r="H31" s="260"/>
      <c r="I31" s="260">
        <v>2</v>
      </c>
      <c r="J31" s="261">
        <v>3</v>
      </c>
      <c r="K31" s="319">
        <v>5</v>
      </c>
      <c r="L31" s="380">
        <f t="shared" si="0"/>
        <v>8.3085461705910695E-5</v>
      </c>
      <c r="M31" s="651"/>
      <c r="O31" s="219" t="s">
        <v>327</v>
      </c>
      <c r="P31" s="104"/>
      <c r="Q31" s="260"/>
      <c r="R31" s="260"/>
      <c r="S31" s="260">
        <v>11</v>
      </c>
      <c r="T31" s="260">
        <v>13</v>
      </c>
      <c r="U31" s="281">
        <v>15</v>
      </c>
      <c r="V31" s="259">
        <v>39</v>
      </c>
      <c r="W31" s="654"/>
      <c r="Y31" s="187" t="s">
        <v>338</v>
      </c>
      <c r="Z31" s="375"/>
      <c r="AA31" s="375"/>
      <c r="AB31" s="375"/>
      <c r="AC31" s="260"/>
      <c r="AD31" s="260"/>
      <c r="AE31" s="260"/>
      <c r="AF31" s="260">
        <v>3</v>
      </c>
      <c r="AG31" s="260">
        <v>212</v>
      </c>
      <c r="AH31" s="261">
        <v>233</v>
      </c>
      <c r="AI31" s="259">
        <v>448</v>
      </c>
      <c r="AJ31" s="657"/>
      <c r="AL31" s="219" t="s">
        <v>355</v>
      </c>
      <c r="AM31" s="260"/>
      <c r="AN31" s="260"/>
      <c r="AO31" s="260"/>
      <c r="AP31" s="260"/>
      <c r="AQ31" s="260"/>
      <c r="AR31" s="260">
        <v>7</v>
      </c>
      <c r="AS31" s="260"/>
      <c r="AT31" s="281">
        <v>5</v>
      </c>
      <c r="AU31" s="259">
        <v>12</v>
      </c>
      <c r="AV31" s="657"/>
      <c r="AX31" s="219" t="s">
        <v>228</v>
      </c>
      <c r="AY31" s="407"/>
      <c r="AZ31" s="406"/>
      <c r="BA31" s="406"/>
      <c r="BB31" s="260"/>
      <c r="BC31" s="260">
        <v>6</v>
      </c>
      <c r="BD31" s="260">
        <v>92</v>
      </c>
      <c r="BE31" s="281">
        <v>140</v>
      </c>
      <c r="BF31" s="259">
        <v>238</v>
      </c>
      <c r="BG31" s="657"/>
    </row>
    <row r="32" spans="1:59" ht="16.5" customHeight="1" thickBot="1" x14ac:dyDescent="0.3">
      <c r="A32" s="187" t="s">
        <v>327</v>
      </c>
      <c r="B32" s="375"/>
      <c r="C32" s="375"/>
      <c r="D32" s="260"/>
      <c r="E32" s="260"/>
      <c r="F32" s="260">
        <v>1</v>
      </c>
      <c r="G32" s="260"/>
      <c r="H32" s="260">
        <v>26</v>
      </c>
      <c r="I32" s="260">
        <v>89</v>
      </c>
      <c r="J32" s="261">
        <v>54</v>
      </c>
      <c r="K32" s="319">
        <v>170</v>
      </c>
      <c r="L32" s="380">
        <f t="shared" si="0"/>
        <v>2.8249056980009638E-3</v>
      </c>
      <c r="M32" s="651"/>
      <c r="O32" s="219" t="s">
        <v>330</v>
      </c>
      <c r="P32" s="104"/>
      <c r="Q32" s="260"/>
      <c r="R32" s="260"/>
      <c r="S32" s="260"/>
      <c r="T32" s="260"/>
      <c r="U32" s="281">
        <v>4</v>
      </c>
      <c r="V32" s="259">
        <v>4</v>
      </c>
      <c r="W32" s="654"/>
      <c r="Y32" s="187" t="s">
        <v>339</v>
      </c>
      <c r="Z32" s="375"/>
      <c r="AA32" s="375"/>
      <c r="AB32" s="375"/>
      <c r="AC32" s="260"/>
      <c r="AD32" s="260"/>
      <c r="AE32" s="260"/>
      <c r="AF32" s="260"/>
      <c r="AG32" s="260">
        <v>6</v>
      </c>
      <c r="AH32" s="261">
        <v>10</v>
      </c>
      <c r="AI32" s="259">
        <v>16</v>
      </c>
      <c r="AJ32" s="657"/>
      <c r="AL32" s="219" t="s">
        <v>364</v>
      </c>
      <c r="AM32" s="260"/>
      <c r="AN32" s="260"/>
      <c r="AO32" s="260"/>
      <c r="AP32" s="260"/>
      <c r="AQ32" s="260"/>
      <c r="AR32" s="260"/>
      <c r="AS32" s="260">
        <v>19</v>
      </c>
      <c r="AT32" s="281">
        <v>36</v>
      </c>
      <c r="AU32" s="259">
        <v>55</v>
      </c>
      <c r="AV32" s="658"/>
      <c r="AX32" s="219" t="s">
        <v>303</v>
      </c>
      <c r="AY32" s="407"/>
      <c r="AZ32" s="406"/>
      <c r="BA32" s="406"/>
      <c r="BB32" s="260"/>
      <c r="BC32" s="260">
        <v>84</v>
      </c>
      <c r="BD32" s="260">
        <v>886</v>
      </c>
      <c r="BE32" s="281">
        <v>702</v>
      </c>
      <c r="BF32" s="259">
        <v>1672</v>
      </c>
      <c r="BG32" s="657"/>
    </row>
    <row r="33" spans="1:59" ht="15.75" customHeight="1" thickTop="1" thickBot="1" x14ac:dyDescent="0.3">
      <c r="A33" s="187" t="s">
        <v>328</v>
      </c>
      <c r="B33" s="375"/>
      <c r="C33" s="375"/>
      <c r="D33" s="260"/>
      <c r="E33" s="260"/>
      <c r="F33" s="260"/>
      <c r="G33" s="260"/>
      <c r="H33" s="260">
        <v>1</v>
      </c>
      <c r="I33" s="260">
        <v>2</v>
      </c>
      <c r="J33" s="261">
        <v>6</v>
      </c>
      <c r="K33" s="319">
        <v>9</v>
      </c>
      <c r="L33" s="380">
        <f t="shared" si="0"/>
        <v>1.4955383107063925E-4</v>
      </c>
      <c r="M33" s="651"/>
      <c r="O33" s="219" t="s">
        <v>331</v>
      </c>
      <c r="P33" s="104"/>
      <c r="Q33" s="260"/>
      <c r="R33" s="260"/>
      <c r="S33" s="260"/>
      <c r="T33" s="260">
        <v>153</v>
      </c>
      <c r="U33" s="281">
        <v>213</v>
      </c>
      <c r="V33" s="259">
        <v>366</v>
      </c>
      <c r="W33" s="654"/>
      <c r="Y33" s="187" t="s">
        <v>345</v>
      </c>
      <c r="Z33" s="375"/>
      <c r="AA33" s="375"/>
      <c r="AB33" s="375"/>
      <c r="AC33" s="260"/>
      <c r="AD33" s="260"/>
      <c r="AE33" s="260"/>
      <c r="AF33" s="260">
        <v>18</v>
      </c>
      <c r="AG33" s="260">
        <v>191</v>
      </c>
      <c r="AH33" s="261">
        <v>553</v>
      </c>
      <c r="AI33" s="259">
        <v>762</v>
      </c>
      <c r="AJ33" s="657"/>
      <c r="AL33" s="279" t="s">
        <v>234</v>
      </c>
      <c r="AM33" s="262"/>
      <c r="AN33" s="262"/>
      <c r="AO33" s="262"/>
      <c r="AP33" s="262">
        <v>1</v>
      </c>
      <c r="AQ33" s="262">
        <v>2</v>
      </c>
      <c r="AR33" s="262">
        <v>12</v>
      </c>
      <c r="AS33" s="262">
        <v>54</v>
      </c>
      <c r="AT33" s="283">
        <v>221</v>
      </c>
      <c r="AU33" s="258">
        <v>290</v>
      </c>
      <c r="AV33" s="286"/>
      <c r="AX33" s="219" t="s">
        <v>236</v>
      </c>
      <c r="AY33" s="407"/>
      <c r="AZ33" s="406"/>
      <c r="BA33" s="406"/>
      <c r="BB33" s="260">
        <v>2</v>
      </c>
      <c r="BC33" s="260">
        <v>1</v>
      </c>
      <c r="BD33" s="260">
        <v>27</v>
      </c>
      <c r="BE33" s="281">
        <v>26</v>
      </c>
      <c r="BF33" s="259">
        <v>56</v>
      </c>
      <c r="BG33" s="657"/>
    </row>
    <row r="34" spans="1:59" ht="15.75" customHeight="1" thickTop="1" x14ac:dyDescent="0.25">
      <c r="A34" s="187" t="s">
        <v>329</v>
      </c>
      <c r="B34" s="375"/>
      <c r="C34" s="375"/>
      <c r="D34" s="260"/>
      <c r="E34" s="260"/>
      <c r="F34" s="260"/>
      <c r="G34" s="260"/>
      <c r="H34" s="260">
        <v>50</v>
      </c>
      <c r="I34" s="260">
        <v>961</v>
      </c>
      <c r="J34" s="261">
        <v>2015</v>
      </c>
      <c r="K34" s="319">
        <v>3026</v>
      </c>
      <c r="L34" s="380">
        <f t="shared" si="0"/>
        <v>5.0283321424417153E-2</v>
      </c>
      <c r="M34" s="651"/>
      <c r="O34" s="219" t="s">
        <v>332</v>
      </c>
      <c r="P34" s="104"/>
      <c r="Q34" s="260"/>
      <c r="R34" s="260"/>
      <c r="S34" s="260"/>
      <c r="T34" s="260">
        <v>6</v>
      </c>
      <c r="U34" s="281">
        <v>43</v>
      </c>
      <c r="V34" s="259">
        <v>49</v>
      </c>
      <c r="W34" s="654"/>
      <c r="Y34" s="187" t="s">
        <v>346</v>
      </c>
      <c r="Z34" s="375"/>
      <c r="AA34" s="375"/>
      <c r="AB34" s="375"/>
      <c r="AC34" s="260"/>
      <c r="AD34" s="260"/>
      <c r="AE34" s="260"/>
      <c r="AF34" s="260"/>
      <c r="AG34" s="260">
        <v>18</v>
      </c>
      <c r="AH34" s="261">
        <v>2</v>
      </c>
      <c r="AI34" s="259">
        <v>20</v>
      </c>
      <c r="AJ34" s="657"/>
      <c r="AL34" s="219" t="s">
        <v>352</v>
      </c>
      <c r="AM34" s="260"/>
      <c r="AN34" s="260"/>
      <c r="AO34" s="260"/>
      <c r="AP34" s="260"/>
      <c r="AQ34" s="260"/>
      <c r="AR34" s="260"/>
      <c r="AS34" s="260">
        <v>3</v>
      </c>
      <c r="AT34" s="281">
        <v>85</v>
      </c>
      <c r="AU34" s="259">
        <v>88</v>
      </c>
      <c r="AV34" s="656">
        <f>AU33/AU53</f>
        <v>0.24247491638795987</v>
      </c>
      <c r="AX34" s="219" t="s">
        <v>231</v>
      </c>
      <c r="AY34" s="407"/>
      <c r="AZ34" s="406"/>
      <c r="BA34" s="406"/>
      <c r="BB34" s="260"/>
      <c r="BC34" s="260">
        <v>20</v>
      </c>
      <c r="BD34" s="260">
        <v>216</v>
      </c>
      <c r="BE34" s="281">
        <v>232</v>
      </c>
      <c r="BF34" s="259">
        <v>468</v>
      </c>
      <c r="BG34" s="657"/>
    </row>
    <row r="35" spans="1:59" ht="16.5" customHeight="1" x14ac:dyDescent="0.25">
      <c r="A35" s="187" t="s">
        <v>330</v>
      </c>
      <c r="B35" s="375"/>
      <c r="C35" s="375"/>
      <c r="D35" s="260"/>
      <c r="E35" s="260"/>
      <c r="F35" s="260"/>
      <c r="G35" s="260"/>
      <c r="H35" s="260"/>
      <c r="I35" s="260"/>
      <c r="J35" s="261">
        <v>4</v>
      </c>
      <c r="K35" s="319">
        <v>4</v>
      </c>
      <c r="L35" s="380">
        <f t="shared" si="0"/>
        <v>6.6468369364728556E-5</v>
      </c>
      <c r="M35" s="651"/>
      <c r="O35" s="219" t="s">
        <v>333</v>
      </c>
      <c r="P35" s="104"/>
      <c r="Q35" s="260"/>
      <c r="R35" s="260"/>
      <c r="S35" s="260"/>
      <c r="T35" s="260">
        <v>23</v>
      </c>
      <c r="U35" s="281">
        <v>4</v>
      </c>
      <c r="V35" s="259">
        <v>27</v>
      </c>
      <c r="W35" s="654"/>
      <c r="Y35" s="187" t="s">
        <v>351</v>
      </c>
      <c r="Z35" s="375"/>
      <c r="AA35" s="375"/>
      <c r="AB35" s="375"/>
      <c r="AC35" s="260"/>
      <c r="AD35" s="260"/>
      <c r="AE35" s="260"/>
      <c r="AF35" s="260"/>
      <c r="AG35" s="260">
        <v>8</v>
      </c>
      <c r="AH35" s="261">
        <v>18</v>
      </c>
      <c r="AI35" s="259">
        <v>26</v>
      </c>
      <c r="AJ35" s="657"/>
      <c r="AL35" s="219" t="s">
        <v>354</v>
      </c>
      <c r="AM35" s="260"/>
      <c r="AN35" s="260"/>
      <c r="AO35" s="260"/>
      <c r="AP35" s="260">
        <v>1</v>
      </c>
      <c r="AQ35" s="260">
        <v>1</v>
      </c>
      <c r="AR35" s="260">
        <v>6</v>
      </c>
      <c r="AS35" s="260">
        <v>2</v>
      </c>
      <c r="AT35" s="281">
        <v>18</v>
      </c>
      <c r="AU35" s="259">
        <v>28</v>
      </c>
      <c r="AV35" s="657"/>
      <c r="AX35" s="219" t="s">
        <v>238</v>
      </c>
      <c r="AY35" s="407"/>
      <c r="AZ35" s="406"/>
      <c r="BA35" s="406"/>
      <c r="BB35" s="260"/>
      <c r="BC35" s="260">
        <v>2</v>
      </c>
      <c r="BD35" s="260">
        <v>31</v>
      </c>
      <c r="BE35" s="281">
        <v>17</v>
      </c>
      <c r="BF35" s="259">
        <v>50</v>
      </c>
      <c r="BG35" s="657"/>
    </row>
    <row r="36" spans="1:59" ht="15.75" customHeight="1" thickBot="1" x14ac:dyDescent="0.3">
      <c r="A36" s="187" t="s">
        <v>331</v>
      </c>
      <c r="B36" s="375"/>
      <c r="C36" s="375"/>
      <c r="D36" s="260"/>
      <c r="E36" s="260"/>
      <c r="F36" s="260"/>
      <c r="G36" s="260"/>
      <c r="H36" s="260"/>
      <c r="I36" s="260">
        <v>212</v>
      </c>
      <c r="J36" s="261">
        <v>358</v>
      </c>
      <c r="K36" s="319">
        <v>570</v>
      </c>
      <c r="L36" s="380">
        <f t="shared" si="0"/>
        <v>9.471742634473819E-3</v>
      </c>
      <c r="M36" s="651"/>
      <c r="O36" s="219" t="s">
        <v>334</v>
      </c>
      <c r="P36" s="104"/>
      <c r="Q36" s="260"/>
      <c r="R36" s="260"/>
      <c r="S36" s="260"/>
      <c r="T36" s="260">
        <v>202</v>
      </c>
      <c r="U36" s="281">
        <v>185</v>
      </c>
      <c r="V36" s="259">
        <v>387</v>
      </c>
      <c r="W36" s="654"/>
      <c r="Y36" s="187" t="s">
        <v>352</v>
      </c>
      <c r="Z36" s="375"/>
      <c r="AA36" s="375"/>
      <c r="AB36" s="375"/>
      <c r="AC36" s="260"/>
      <c r="AD36" s="260"/>
      <c r="AE36" s="260"/>
      <c r="AF36" s="260">
        <v>3</v>
      </c>
      <c r="AG36" s="260">
        <v>30</v>
      </c>
      <c r="AH36" s="261">
        <v>36</v>
      </c>
      <c r="AI36" s="259">
        <v>69</v>
      </c>
      <c r="AJ36" s="657"/>
      <c r="AL36" s="219" t="s">
        <v>364</v>
      </c>
      <c r="AM36" s="260"/>
      <c r="AN36" s="260"/>
      <c r="AO36" s="260"/>
      <c r="AP36" s="260"/>
      <c r="AQ36" s="260">
        <v>1</v>
      </c>
      <c r="AR36" s="260">
        <v>6</v>
      </c>
      <c r="AS36" s="260">
        <v>49</v>
      </c>
      <c r="AT36" s="281">
        <v>118</v>
      </c>
      <c r="AU36" s="259">
        <v>174</v>
      </c>
      <c r="AV36" s="658"/>
      <c r="AX36" s="219" t="s">
        <v>305</v>
      </c>
      <c r="AY36" s="407"/>
      <c r="AZ36" s="406"/>
      <c r="BA36" s="406"/>
      <c r="BB36" s="260"/>
      <c r="BC36" s="260"/>
      <c r="BD36" s="260"/>
      <c r="BE36" s="281">
        <v>40</v>
      </c>
      <c r="BF36" s="259">
        <v>40</v>
      </c>
      <c r="BG36" s="657"/>
    </row>
    <row r="37" spans="1:59" ht="15.75" customHeight="1" thickTop="1" thickBot="1" x14ac:dyDescent="0.3">
      <c r="A37" s="187" t="s">
        <v>332</v>
      </c>
      <c r="B37" s="375"/>
      <c r="C37" s="375"/>
      <c r="D37" s="260"/>
      <c r="E37" s="260"/>
      <c r="F37" s="260"/>
      <c r="G37" s="260"/>
      <c r="H37" s="260"/>
      <c r="I37" s="260">
        <v>15</v>
      </c>
      <c r="J37" s="261">
        <v>94</v>
      </c>
      <c r="K37" s="319">
        <v>109</v>
      </c>
      <c r="L37" s="380">
        <f t="shared" si="0"/>
        <v>1.8112630651888533E-3</v>
      </c>
      <c r="M37" s="651"/>
      <c r="O37" s="219" t="s">
        <v>335</v>
      </c>
      <c r="P37" s="104"/>
      <c r="Q37" s="260"/>
      <c r="R37" s="260"/>
      <c r="S37" s="260"/>
      <c r="T37" s="260"/>
      <c r="U37" s="281">
        <v>25</v>
      </c>
      <c r="V37" s="259">
        <v>25</v>
      </c>
      <c r="W37" s="654"/>
      <c r="Y37" s="187" t="s">
        <v>354</v>
      </c>
      <c r="Z37" s="375"/>
      <c r="AA37" s="375"/>
      <c r="AB37" s="375"/>
      <c r="AC37" s="260"/>
      <c r="AD37" s="260"/>
      <c r="AE37" s="260">
        <v>4</v>
      </c>
      <c r="AF37" s="260">
        <v>9</v>
      </c>
      <c r="AG37" s="260">
        <v>22</v>
      </c>
      <c r="AH37" s="261">
        <v>4</v>
      </c>
      <c r="AI37" s="259">
        <v>39</v>
      </c>
      <c r="AJ37" s="657"/>
      <c r="AL37" s="279" t="s">
        <v>240</v>
      </c>
      <c r="AM37" s="262"/>
      <c r="AN37" s="262"/>
      <c r="AO37" s="262"/>
      <c r="AP37" s="262"/>
      <c r="AQ37" s="262"/>
      <c r="AR37" s="262">
        <v>7</v>
      </c>
      <c r="AS37" s="262">
        <v>11</v>
      </c>
      <c r="AT37" s="283">
        <v>39</v>
      </c>
      <c r="AU37" s="258">
        <v>57</v>
      </c>
      <c r="AX37" s="219" t="s">
        <v>306</v>
      </c>
      <c r="AY37" s="407"/>
      <c r="AZ37" s="406"/>
      <c r="BA37" s="406"/>
      <c r="BB37" s="260"/>
      <c r="BC37" s="260">
        <v>2</v>
      </c>
      <c r="BD37" s="260"/>
      <c r="BE37" s="281">
        <v>1</v>
      </c>
      <c r="BF37" s="259">
        <v>3</v>
      </c>
      <c r="BG37" s="657"/>
    </row>
    <row r="38" spans="1:59" ht="16.5" customHeight="1" thickTop="1" x14ac:dyDescent="0.25">
      <c r="A38" s="187" t="s">
        <v>333</v>
      </c>
      <c r="B38" s="375"/>
      <c r="C38" s="375"/>
      <c r="D38" s="260"/>
      <c r="E38" s="260"/>
      <c r="F38" s="260"/>
      <c r="G38" s="260"/>
      <c r="H38" s="260">
        <v>1</v>
      </c>
      <c r="I38" s="260">
        <v>71</v>
      </c>
      <c r="J38" s="261">
        <v>21</v>
      </c>
      <c r="K38" s="319">
        <v>93</v>
      </c>
      <c r="L38" s="380">
        <f t="shared" si="0"/>
        <v>1.545389587729939E-3</v>
      </c>
      <c r="M38" s="651"/>
      <c r="O38" s="219" t="s">
        <v>336</v>
      </c>
      <c r="P38" s="104"/>
      <c r="Q38" s="260"/>
      <c r="R38" s="260"/>
      <c r="S38" s="260">
        <v>20</v>
      </c>
      <c r="T38" s="260">
        <v>430</v>
      </c>
      <c r="U38" s="281">
        <v>306</v>
      </c>
      <c r="V38" s="259">
        <v>756</v>
      </c>
      <c r="W38" s="654"/>
      <c r="Y38" s="187" t="s">
        <v>355</v>
      </c>
      <c r="Z38" s="375"/>
      <c r="AA38" s="375"/>
      <c r="AB38" s="375"/>
      <c r="AC38" s="260"/>
      <c r="AD38" s="260"/>
      <c r="AE38" s="260"/>
      <c r="AF38" s="260">
        <v>1</v>
      </c>
      <c r="AG38" s="260">
        <v>60</v>
      </c>
      <c r="AH38" s="261">
        <v>155</v>
      </c>
      <c r="AI38" s="259">
        <v>216</v>
      </c>
      <c r="AJ38" s="657"/>
      <c r="AL38" s="219" t="s">
        <v>345</v>
      </c>
      <c r="AM38" s="260"/>
      <c r="AN38" s="260"/>
      <c r="AO38" s="260"/>
      <c r="AP38" s="260"/>
      <c r="AQ38" s="260"/>
      <c r="AR38" s="260"/>
      <c r="AS38" s="260"/>
      <c r="AT38" s="281">
        <v>1</v>
      </c>
      <c r="AU38" s="259">
        <v>1</v>
      </c>
      <c r="AV38" s="667">
        <f>AU37/AU53</f>
        <v>4.7658862876254184E-2</v>
      </c>
      <c r="AX38" s="219" t="s">
        <v>233</v>
      </c>
      <c r="AY38" s="407"/>
      <c r="AZ38" s="406"/>
      <c r="BA38" s="406"/>
      <c r="BB38" s="260"/>
      <c r="BC38" s="260">
        <v>5</v>
      </c>
      <c r="BD38" s="260">
        <v>22</v>
      </c>
      <c r="BE38" s="281">
        <v>34</v>
      </c>
      <c r="BF38" s="259">
        <v>61</v>
      </c>
      <c r="BG38" s="657"/>
    </row>
    <row r="39" spans="1:59" ht="15.75" customHeight="1" x14ac:dyDescent="0.25">
      <c r="A39" s="187" t="s">
        <v>334</v>
      </c>
      <c r="B39" s="375"/>
      <c r="C39" s="375"/>
      <c r="D39" s="260"/>
      <c r="E39" s="260"/>
      <c r="F39" s="260"/>
      <c r="G39" s="260"/>
      <c r="H39" s="260"/>
      <c r="I39" s="260">
        <v>233</v>
      </c>
      <c r="J39" s="261">
        <v>254</v>
      </c>
      <c r="K39" s="319">
        <v>487</v>
      </c>
      <c r="L39" s="380">
        <f t="shared" si="0"/>
        <v>8.0925239701557013E-3</v>
      </c>
      <c r="M39" s="651"/>
      <c r="O39" s="219" t="s">
        <v>337</v>
      </c>
      <c r="P39" s="104"/>
      <c r="Q39" s="260"/>
      <c r="R39" s="260"/>
      <c r="S39" s="260"/>
      <c r="T39" s="260">
        <v>10</v>
      </c>
      <c r="U39" s="281">
        <v>61</v>
      </c>
      <c r="V39" s="259">
        <v>71</v>
      </c>
      <c r="W39" s="654"/>
      <c r="Y39" s="187" t="s">
        <v>356</v>
      </c>
      <c r="Z39" s="375"/>
      <c r="AA39" s="375"/>
      <c r="AB39" s="375"/>
      <c r="AC39" s="260"/>
      <c r="AD39" s="260"/>
      <c r="AE39" s="260"/>
      <c r="AF39" s="260">
        <v>89</v>
      </c>
      <c r="AG39" s="260">
        <v>91</v>
      </c>
      <c r="AH39" s="261">
        <v>55</v>
      </c>
      <c r="AI39" s="259">
        <v>235</v>
      </c>
      <c r="AJ39" s="657"/>
      <c r="AL39" s="219" t="s">
        <v>352</v>
      </c>
      <c r="AM39" s="260"/>
      <c r="AN39" s="260"/>
      <c r="AO39" s="260"/>
      <c r="AP39" s="260"/>
      <c r="AQ39" s="260"/>
      <c r="AR39" s="260">
        <v>1</v>
      </c>
      <c r="AS39" s="260"/>
      <c r="AT39" s="281"/>
      <c r="AU39" s="259">
        <v>1</v>
      </c>
      <c r="AV39" s="668"/>
      <c r="AX39" s="219" t="s">
        <v>229</v>
      </c>
      <c r="AY39" s="407"/>
      <c r="AZ39" s="406"/>
      <c r="BA39" s="406"/>
      <c r="BB39" s="260"/>
      <c r="BC39" s="260">
        <v>2</v>
      </c>
      <c r="BD39" s="260">
        <v>11</v>
      </c>
      <c r="BE39" s="281">
        <v>229</v>
      </c>
      <c r="BF39" s="259">
        <v>242</v>
      </c>
      <c r="BG39" s="657"/>
    </row>
    <row r="40" spans="1:59" ht="15.75" customHeight="1" x14ac:dyDescent="0.25">
      <c r="A40" s="187" t="s">
        <v>335</v>
      </c>
      <c r="B40" s="375"/>
      <c r="C40" s="375"/>
      <c r="D40" s="260"/>
      <c r="E40" s="260"/>
      <c r="F40" s="260"/>
      <c r="G40" s="260"/>
      <c r="H40" s="260">
        <v>2</v>
      </c>
      <c r="I40" s="260">
        <v>7</v>
      </c>
      <c r="J40" s="261">
        <v>47</v>
      </c>
      <c r="K40" s="319">
        <v>56</v>
      </c>
      <c r="L40" s="380">
        <f t="shared" si="0"/>
        <v>9.3055717110619989E-4</v>
      </c>
      <c r="M40" s="651"/>
      <c r="O40" s="219" t="s">
        <v>338</v>
      </c>
      <c r="P40" s="104"/>
      <c r="Q40" s="260"/>
      <c r="R40" s="260"/>
      <c r="S40" s="260">
        <v>35</v>
      </c>
      <c r="T40" s="260">
        <v>408</v>
      </c>
      <c r="U40" s="281">
        <v>737</v>
      </c>
      <c r="V40" s="259">
        <v>1180</v>
      </c>
      <c r="W40" s="654"/>
      <c r="Y40" s="187" t="s">
        <v>357</v>
      </c>
      <c r="Z40" s="375"/>
      <c r="AA40" s="375"/>
      <c r="AB40" s="375"/>
      <c r="AC40" s="260"/>
      <c r="AD40" s="260"/>
      <c r="AE40" s="260"/>
      <c r="AF40" s="260"/>
      <c r="AG40" s="260"/>
      <c r="AH40" s="261">
        <v>21</v>
      </c>
      <c r="AI40" s="259">
        <v>21</v>
      </c>
      <c r="AJ40" s="657"/>
      <c r="AL40" s="393" t="s">
        <v>354</v>
      </c>
      <c r="AM40" s="394"/>
      <c r="AN40" s="394"/>
      <c r="AO40" s="394"/>
      <c r="AP40" s="394"/>
      <c r="AQ40" s="394"/>
      <c r="AR40" s="394"/>
      <c r="AS40" s="394">
        <v>6</v>
      </c>
      <c r="AT40" s="395">
        <v>11</v>
      </c>
      <c r="AU40" s="396">
        <v>17</v>
      </c>
      <c r="AV40" s="668"/>
      <c r="AX40" s="219" t="s">
        <v>227</v>
      </c>
      <c r="AY40" s="407"/>
      <c r="AZ40" s="406"/>
      <c r="BA40" s="406"/>
      <c r="BB40" s="260"/>
      <c r="BC40" s="260">
        <v>1</v>
      </c>
      <c r="BD40" s="260">
        <v>60</v>
      </c>
      <c r="BE40" s="281">
        <v>272</v>
      </c>
      <c r="BF40" s="259">
        <v>333</v>
      </c>
      <c r="BG40" s="657"/>
    </row>
    <row r="41" spans="1:59" ht="16.5" customHeight="1" thickBot="1" x14ac:dyDescent="0.3">
      <c r="A41" s="187" t="s">
        <v>336</v>
      </c>
      <c r="B41" s="375"/>
      <c r="C41" s="375"/>
      <c r="D41" s="260"/>
      <c r="E41" s="260"/>
      <c r="F41" s="260"/>
      <c r="G41" s="260"/>
      <c r="H41" s="260">
        <v>22</v>
      </c>
      <c r="I41" s="260">
        <v>641</v>
      </c>
      <c r="J41" s="261">
        <v>606</v>
      </c>
      <c r="K41" s="319">
        <v>1269</v>
      </c>
      <c r="L41" s="380">
        <f t="shared" si="0"/>
        <v>2.1087090180960135E-2</v>
      </c>
      <c r="M41" s="651"/>
      <c r="O41" s="219" t="s">
        <v>339</v>
      </c>
      <c r="P41" s="104"/>
      <c r="Q41" s="260"/>
      <c r="R41" s="260"/>
      <c r="S41" s="260"/>
      <c r="T41" s="260">
        <v>4</v>
      </c>
      <c r="U41" s="281">
        <v>21</v>
      </c>
      <c r="V41" s="259">
        <v>25</v>
      </c>
      <c r="W41" s="654"/>
      <c r="Y41" s="187" t="s">
        <v>362</v>
      </c>
      <c r="Z41" s="375"/>
      <c r="AA41" s="375"/>
      <c r="AB41" s="375"/>
      <c r="AC41" s="260"/>
      <c r="AD41" s="260"/>
      <c r="AE41" s="260"/>
      <c r="AF41" s="260">
        <v>9</v>
      </c>
      <c r="AG41" s="260">
        <v>180</v>
      </c>
      <c r="AH41" s="261">
        <v>129</v>
      </c>
      <c r="AI41" s="259">
        <v>318</v>
      </c>
      <c r="AJ41" s="657"/>
      <c r="AL41" s="393" t="s">
        <v>364</v>
      </c>
      <c r="AM41" s="394"/>
      <c r="AN41" s="394"/>
      <c r="AO41" s="394"/>
      <c r="AP41" s="394"/>
      <c r="AQ41" s="394"/>
      <c r="AR41" s="394">
        <v>6</v>
      </c>
      <c r="AS41" s="394">
        <v>5</v>
      </c>
      <c r="AT41" s="395">
        <v>27</v>
      </c>
      <c r="AU41" s="396">
        <v>38</v>
      </c>
      <c r="AV41" s="669"/>
      <c r="AX41" s="219" t="s">
        <v>369</v>
      </c>
      <c r="AY41" s="407"/>
      <c r="AZ41" s="406"/>
      <c r="BA41" s="406"/>
      <c r="BB41" s="260"/>
      <c r="BC41" s="260"/>
      <c r="BD41" s="260">
        <v>16</v>
      </c>
      <c r="BE41" s="281"/>
      <c r="BF41" s="259">
        <v>16</v>
      </c>
      <c r="BG41" s="657"/>
    </row>
    <row r="42" spans="1:59" ht="16.5" customHeight="1" thickTop="1" thickBot="1" x14ac:dyDescent="0.3">
      <c r="A42" s="187" t="s">
        <v>337</v>
      </c>
      <c r="B42" s="375"/>
      <c r="C42" s="375"/>
      <c r="D42" s="260"/>
      <c r="E42" s="260"/>
      <c r="F42" s="260"/>
      <c r="G42" s="260"/>
      <c r="H42" s="260">
        <v>1</v>
      </c>
      <c r="I42" s="260">
        <v>11</v>
      </c>
      <c r="J42" s="261">
        <v>149</v>
      </c>
      <c r="K42" s="319">
        <v>161</v>
      </c>
      <c r="L42" s="380">
        <f t="shared" si="0"/>
        <v>2.6753518669303247E-3</v>
      </c>
      <c r="M42" s="651"/>
      <c r="O42" s="219" t="s">
        <v>340</v>
      </c>
      <c r="P42" s="104"/>
      <c r="Q42" s="260"/>
      <c r="R42" s="260"/>
      <c r="S42" s="260"/>
      <c r="T42" s="260">
        <v>58</v>
      </c>
      <c r="U42" s="281">
        <v>101</v>
      </c>
      <c r="V42" s="259">
        <v>159</v>
      </c>
      <c r="W42" s="654"/>
      <c r="Y42" s="264" t="s">
        <v>363</v>
      </c>
      <c r="Z42" s="376"/>
      <c r="AA42" s="376"/>
      <c r="AB42" s="376"/>
      <c r="AC42" s="265"/>
      <c r="AD42" s="265"/>
      <c r="AE42" s="265"/>
      <c r="AF42" s="265"/>
      <c r="AG42" s="265">
        <v>27</v>
      </c>
      <c r="AH42" s="266">
        <v>57</v>
      </c>
      <c r="AI42" s="267">
        <v>84</v>
      </c>
      <c r="AJ42" s="657"/>
      <c r="AL42" s="279" t="s">
        <v>313</v>
      </c>
      <c r="AM42" s="262"/>
      <c r="AN42" s="262"/>
      <c r="AO42" s="262"/>
      <c r="AP42" s="262"/>
      <c r="AQ42" s="262">
        <v>4</v>
      </c>
      <c r="AR42" s="262">
        <v>2</v>
      </c>
      <c r="AS42" s="262">
        <v>16</v>
      </c>
      <c r="AT42" s="283">
        <v>14</v>
      </c>
      <c r="AU42" s="258">
        <v>36</v>
      </c>
      <c r="AX42" s="219" t="s">
        <v>307</v>
      </c>
      <c r="AY42" s="407"/>
      <c r="AZ42" s="406"/>
      <c r="BA42" s="406"/>
      <c r="BB42" s="260"/>
      <c r="BC42" s="260"/>
      <c r="BD42" s="260"/>
      <c r="BE42" s="281">
        <v>222</v>
      </c>
      <c r="BF42" s="259">
        <v>222</v>
      </c>
      <c r="BG42" s="657"/>
    </row>
    <row r="43" spans="1:59" ht="16.5" customHeight="1" thickTop="1" thickBot="1" x14ac:dyDescent="0.3">
      <c r="A43" s="187" t="s">
        <v>338</v>
      </c>
      <c r="B43" s="375"/>
      <c r="C43" s="375"/>
      <c r="D43" s="260"/>
      <c r="E43" s="260"/>
      <c r="F43" s="260"/>
      <c r="G43" s="260"/>
      <c r="H43" s="260">
        <v>53</v>
      </c>
      <c r="I43" s="260">
        <v>500</v>
      </c>
      <c r="J43" s="261">
        <v>1274</v>
      </c>
      <c r="K43" s="319">
        <v>1827</v>
      </c>
      <c r="L43" s="380">
        <f t="shared" si="0"/>
        <v>3.0359427707339771E-2</v>
      </c>
      <c r="M43" s="651"/>
      <c r="O43" s="219" t="s">
        <v>341</v>
      </c>
      <c r="P43" s="104"/>
      <c r="Q43" s="260"/>
      <c r="R43" s="260"/>
      <c r="S43" s="260"/>
      <c r="T43" s="260">
        <v>3</v>
      </c>
      <c r="U43" s="281">
        <v>25</v>
      </c>
      <c r="V43" s="259">
        <v>28</v>
      </c>
      <c r="W43" s="654"/>
      <c r="Y43" s="187" t="s">
        <v>364</v>
      </c>
      <c r="Z43" s="375"/>
      <c r="AA43" s="375"/>
      <c r="AB43" s="375"/>
      <c r="AC43" s="260"/>
      <c r="AD43" s="260"/>
      <c r="AE43" s="260"/>
      <c r="AF43" s="260">
        <v>4</v>
      </c>
      <c r="AG43" s="260">
        <v>3</v>
      </c>
      <c r="AH43" s="261">
        <v>50</v>
      </c>
      <c r="AI43" s="259">
        <v>57</v>
      </c>
      <c r="AJ43" s="658"/>
      <c r="AL43" s="219" t="s">
        <v>354</v>
      </c>
      <c r="AM43" s="260"/>
      <c r="AN43" s="260"/>
      <c r="AO43" s="260"/>
      <c r="AP43" s="260"/>
      <c r="AQ43" s="260">
        <v>1</v>
      </c>
      <c r="AR43" s="260"/>
      <c r="AS43" s="260">
        <v>2</v>
      </c>
      <c r="AT43" s="281">
        <v>5</v>
      </c>
      <c r="AU43" s="259">
        <v>8</v>
      </c>
      <c r="AV43" s="656">
        <f>AU42/AU53</f>
        <v>3.0100334448160536E-2</v>
      </c>
      <c r="AX43" s="219" t="s">
        <v>230</v>
      </c>
      <c r="AY43" s="407"/>
      <c r="AZ43" s="406"/>
      <c r="BA43" s="406"/>
      <c r="BB43" s="260"/>
      <c r="BC43" s="260">
        <v>66</v>
      </c>
      <c r="BD43" s="260">
        <v>105</v>
      </c>
      <c r="BE43" s="281">
        <v>21</v>
      </c>
      <c r="BF43" s="259">
        <v>192</v>
      </c>
      <c r="BG43" s="658"/>
    </row>
    <row r="44" spans="1:59" ht="16.5" customHeight="1" thickTop="1" thickBot="1" x14ac:dyDescent="0.3">
      <c r="A44" s="187" t="s">
        <v>339</v>
      </c>
      <c r="B44" s="375"/>
      <c r="C44" s="375"/>
      <c r="D44" s="260"/>
      <c r="E44" s="260"/>
      <c r="F44" s="260"/>
      <c r="G44" s="260"/>
      <c r="H44" s="260"/>
      <c r="I44" s="260">
        <v>13</v>
      </c>
      <c r="J44" s="261">
        <v>29</v>
      </c>
      <c r="K44" s="319">
        <v>42</v>
      </c>
      <c r="L44" s="380">
        <f t="shared" si="0"/>
        <v>6.9791787832964984E-4</v>
      </c>
      <c r="M44" s="651"/>
      <c r="O44" s="219" t="s">
        <v>343</v>
      </c>
      <c r="P44" s="104"/>
      <c r="Q44" s="260"/>
      <c r="R44" s="260"/>
      <c r="S44" s="260"/>
      <c r="T44" s="260">
        <v>105</v>
      </c>
      <c r="U44" s="281">
        <v>8</v>
      </c>
      <c r="V44" s="259">
        <v>113</v>
      </c>
      <c r="W44" s="654"/>
      <c r="Y44" s="183" t="s">
        <v>89</v>
      </c>
      <c r="Z44" s="392">
        <v>1</v>
      </c>
      <c r="AA44" s="392"/>
      <c r="AB44" s="392"/>
      <c r="AC44" s="262">
        <v>1</v>
      </c>
      <c r="AD44" s="262"/>
      <c r="AE44" s="262">
        <v>5</v>
      </c>
      <c r="AF44" s="262">
        <v>314</v>
      </c>
      <c r="AG44" s="262">
        <v>1455</v>
      </c>
      <c r="AH44" s="263">
        <v>1939</v>
      </c>
      <c r="AI44" s="258">
        <v>3715</v>
      </c>
      <c r="AL44" s="219" t="s">
        <v>364</v>
      </c>
      <c r="AM44" s="260"/>
      <c r="AN44" s="260"/>
      <c r="AO44" s="260"/>
      <c r="AP44" s="260"/>
      <c r="AQ44" s="260">
        <v>3</v>
      </c>
      <c r="AR44" s="260">
        <v>2</v>
      </c>
      <c r="AS44" s="260">
        <v>14</v>
      </c>
      <c r="AT44" s="281">
        <v>9</v>
      </c>
      <c r="AU44" s="259">
        <v>28</v>
      </c>
      <c r="AV44" s="658"/>
      <c r="AX44" s="279" t="s">
        <v>354</v>
      </c>
      <c r="AY44" s="183"/>
      <c r="AZ44" s="262"/>
      <c r="BA44" s="262"/>
      <c r="BB44" s="262"/>
      <c r="BC44" s="262">
        <v>109</v>
      </c>
      <c r="BD44" s="262">
        <v>412</v>
      </c>
      <c r="BE44" s="283">
        <v>201</v>
      </c>
      <c r="BF44" s="258">
        <v>722</v>
      </c>
    </row>
    <row r="45" spans="1:59" ht="16.5" customHeight="1" thickTop="1" thickBot="1" x14ac:dyDescent="0.3">
      <c r="A45" s="187" t="s">
        <v>340</v>
      </c>
      <c r="B45" s="375"/>
      <c r="C45" s="375"/>
      <c r="D45" s="260"/>
      <c r="E45" s="260"/>
      <c r="F45" s="260"/>
      <c r="G45" s="260"/>
      <c r="H45" s="260"/>
      <c r="I45" s="260">
        <v>58</v>
      </c>
      <c r="J45" s="261">
        <v>101</v>
      </c>
      <c r="K45" s="319">
        <v>159</v>
      </c>
      <c r="L45" s="380">
        <f t="shared" si="0"/>
        <v>2.6421176822479602E-3</v>
      </c>
      <c r="M45" s="651"/>
      <c r="O45" s="219" t="s">
        <v>344</v>
      </c>
      <c r="P45" s="104"/>
      <c r="Q45" s="260"/>
      <c r="R45" s="260"/>
      <c r="S45" s="260"/>
      <c r="T45" s="260">
        <v>4</v>
      </c>
      <c r="U45" s="281">
        <v>1</v>
      </c>
      <c r="V45" s="259">
        <v>5</v>
      </c>
      <c r="W45" s="654"/>
      <c r="AL45" s="279" t="s">
        <v>234</v>
      </c>
      <c r="AM45" s="262"/>
      <c r="AN45" s="262"/>
      <c r="AO45" s="262"/>
      <c r="AP45" s="262">
        <v>1</v>
      </c>
      <c r="AQ45" s="262">
        <v>2</v>
      </c>
      <c r="AR45" s="262">
        <v>12</v>
      </c>
      <c r="AS45" s="262">
        <v>54</v>
      </c>
      <c r="AT45" s="283">
        <v>221</v>
      </c>
      <c r="AU45" s="258">
        <v>290</v>
      </c>
      <c r="AX45" s="219" t="s">
        <v>297</v>
      </c>
      <c r="AY45" s="407"/>
      <c r="AZ45" s="406"/>
      <c r="BA45" s="406"/>
      <c r="BB45" s="260"/>
      <c r="BC45" s="260">
        <v>1</v>
      </c>
      <c r="BD45" s="260">
        <v>4</v>
      </c>
      <c r="BE45" s="281"/>
      <c r="BF45" s="259">
        <v>5</v>
      </c>
      <c r="BG45" s="656">
        <f>BF44/BF115</f>
        <v>0.12268479184367034</v>
      </c>
    </row>
    <row r="46" spans="1:59" ht="15.75" customHeight="1" thickTop="1" x14ac:dyDescent="0.25">
      <c r="A46" s="187" t="s">
        <v>341</v>
      </c>
      <c r="B46" s="375"/>
      <c r="C46" s="375"/>
      <c r="D46" s="260"/>
      <c r="E46" s="260"/>
      <c r="F46" s="260"/>
      <c r="G46" s="260"/>
      <c r="H46" s="260"/>
      <c r="I46" s="260">
        <v>4</v>
      </c>
      <c r="J46" s="261">
        <v>31</v>
      </c>
      <c r="K46" s="319">
        <v>35</v>
      </c>
      <c r="L46" s="380">
        <f t="shared" si="0"/>
        <v>5.8159823194137486E-4</v>
      </c>
      <c r="M46" s="651"/>
      <c r="O46" s="219" t="s">
        <v>345</v>
      </c>
      <c r="P46" s="104"/>
      <c r="Q46" s="260"/>
      <c r="R46" s="260"/>
      <c r="S46" s="260">
        <v>1</v>
      </c>
      <c r="T46" s="260">
        <v>130</v>
      </c>
      <c r="U46" s="281">
        <v>168</v>
      </c>
      <c r="V46" s="259">
        <v>299</v>
      </c>
      <c r="W46" s="654"/>
      <c r="AL46" s="219" t="s">
        <v>352</v>
      </c>
      <c r="AM46" s="260"/>
      <c r="AN46" s="260"/>
      <c r="AO46" s="260"/>
      <c r="AP46" s="260"/>
      <c r="AQ46" s="260"/>
      <c r="AR46" s="260"/>
      <c r="AS46" s="260">
        <v>3</v>
      </c>
      <c r="AT46" s="281">
        <v>85</v>
      </c>
      <c r="AU46" s="259">
        <v>88</v>
      </c>
      <c r="AV46" s="656">
        <f>AU45/AU53</f>
        <v>0.24247491638795987</v>
      </c>
      <c r="AX46" s="219" t="s">
        <v>235</v>
      </c>
      <c r="AY46" s="407"/>
      <c r="AZ46" s="406"/>
      <c r="BA46" s="406"/>
      <c r="BB46" s="260"/>
      <c r="BC46" s="260">
        <v>1</v>
      </c>
      <c r="BD46" s="260">
        <v>14</v>
      </c>
      <c r="BE46" s="281">
        <v>2</v>
      </c>
      <c r="BF46" s="259">
        <v>17</v>
      </c>
      <c r="BG46" s="657"/>
    </row>
    <row r="47" spans="1:59" ht="15" customHeight="1" x14ac:dyDescent="0.25">
      <c r="A47" s="187" t="s">
        <v>342</v>
      </c>
      <c r="B47" s="375"/>
      <c r="C47" s="375"/>
      <c r="D47" s="260"/>
      <c r="E47" s="260"/>
      <c r="F47" s="260"/>
      <c r="G47" s="260"/>
      <c r="H47" s="260"/>
      <c r="I47" s="260"/>
      <c r="J47" s="261">
        <v>1</v>
      </c>
      <c r="K47" s="319">
        <v>1</v>
      </c>
      <c r="L47" s="380">
        <f t="shared" si="0"/>
        <v>1.6617092341182139E-5</v>
      </c>
      <c r="M47" s="651"/>
      <c r="O47" s="219" t="s">
        <v>346</v>
      </c>
      <c r="P47" s="104"/>
      <c r="Q47" s="260"/>
      <c r="R47" s="260"/>
      <c r="S47" s="260">
        <v>38</v>
      </c>
      <c r="T47" s="260">
        <v>164</v>
      </c>
      <c r="U47" s="281">
        <v>150</v>
      </c>
      <c r="V47" s="259">
        <v>352</v>
      </c>
      <c r="W47" s="654"/>
      <c r="AL47" s="219" t="s">
        <v>354</v>
      </c>
      <c r="AM47" s="260"/>
      <c r="AN47" s="260"/>
      <c r="AO47" s="260"/>
      <c r="AP47" s="260">
        <v>1</v>
      </c>
      <c r="AQ47" s="260">
        <v>1</v>
      </c>
      <c r="AR47" s="260">
        <v>6</v>
      </c>
      <c r="AS47" s="260">
        <v>2</v>
      </c>
      <c r="AT47" s="281">
        <v>18</v>
      </c>
      <c r="AU47" s="259">
        <v>28</v>
      </c>
      <c r="AV47" s="657"/>
      <c r="AX47" s="219" t="s">
        <v>298</v>
      </c>
      <c r="AY47" s="407"/>
      <c r="AZ47" s="406"/>
      <c r="BA47" s="406"/>
      <c r="BB47" s="260"/>
      <c r="BC47" s="260">
        <v>1</v>
      </c>
      <c r="BD47" s="260">
        <v>1</v>
      </c>
      <c r="BE47" s="281">
        <v>1</v>
      </c>
      <c r="BF47" s="259">
        <v>3</v>
      </c>
      <c r="BG47" s="657"/>
    </row>
    <row r="48" spans="1:59" ht="15.75" customHeight="1" thickBot="1" x14ac:dyDescent="0.3">
      <c r="A48" s="187" t="s">
        <v>343</v>
      </c>
      <c r="B48" s="375"/>
      <c r="C48" s="375"/>
      <c r="D48" s="260"/>
      <c r="E48" s="260"/>
      <c r="F48" s="260"/>
      <c r="G48" s="260"/>
      <c r="H48" s="260">
        <v>37</v>
      </c>
      <c r="I48" s="260">
        <v>449</v>
      </c>
      <c r="J48" s="261">
        <v>407</v>
      </c>
      <c r="K48" s="319">
        <v>893</v>
      </c>
      <c r="L48" s="380">
        <f t="shared" si="0"/>
        <v>1.4839063460675652E-2</v>
      </c>
      <c r="M48" s="651"/>
      <c r="O48" s="219" t="s">
        <v>347</v>
      </c>
      <c r="P48" s="104"/>
      <c r="Q48" s="260"/>
      <c r="R48" s="260"/>
      <c r="S48" s="260"/>
      <c r="T48" s="260">
        <v>1</v>
      </c>
      <c r="U48" s="281">
        <v>29</v>
      </c>
      <c r="V48" s="259">
        <v>30</v>
      </c>
      <c r="W48" s="654"/>
      <c r="AL48" s="219" t="s">
        <v>364</v>
      </c>
      <c r="AM48" s="260"/>
      <c r="AN48" s="260"/>
      <c r="AO48" s="260"/>
      <c r="AP48" s="260"/>
      <c r="AQ48" s="260">
        <v>1</v>
      </c>
      <c r="AR48" s="260">
        <v>6</v>
      </c>
      <c r="AS48" s="260">
        <v>49</v>
      </c>
      <c r="AT48" s="281">
        <v>118</v>
      </c>
      <c r="AU48" s="259">
        <v>174</v>
      </c>
      <c r="AV48" s="658"/>
      <c r="AX48" s="219" t="s">
        <v>232</v>
      </c>
      <c r="AY48" s="407"/>
      <c r="AZ48" s="406"/>
      <c r="BA48" s="406"/>
      <c r="BB48" s="260"/>
      <c r="BC48" s="260">
        <v>14</v>
      </c>
      <c r="BD48" s="260">
        <v>17</v>
      </c>
      <c r="BE48" s="281">
        <v>7</v>
      </c>
      <c r="BF48" s="259">
        <v>38</v>
      </c>
      <c r="BG48" s="657"/>
    </row>
    <row r="49" spans="1:59" ht="16.5" customHeight="1" thickTop="1" thickBot="1" x14ac:dyDescent="0.3">
      <c r="A49" s="187" t="s">
        <v>344</v>
      </c>
      <c r="B49" s="375"/>
      <c r="C49" s="375"/>
      <c r="D49" s="260"/>
      <c r="E49" s="260"/>
      <c r="F49" s="260"/>
      <c r="G49" s="260"/>
      <c r="H49" s="260">
        <v>1</v>
      </c>
      <c r="I49" s="260">
        <v>17</v>
      </c>
      <c r="J49" s="261">
        <v>83</v>
      </c>
      <c r="K49" s="319">
        <v>101</v>
      </c>
      <c r="L49" s="380">
        <f t="shared" si="0"/>
        <v>1.6783263264593961E-3</v>
      </c>
      <c r="M49" s="651"/>
      <c r="O49" s="219" t="s">
        <v>349</v>
      </c>
      <c r="P49" s="104"/>
      <c r="Q49" s="260"/>
      <c r="R49" s="260"/>
      <c r="S49" s="260">
        <v>2</v>
      </c>
      <c r="T49" s="260">
        <v>365</v>
      </c>
      <c r="U49" s="281">
        <v>499</v>
      </c>
      <c r="V49" s="259">
        <v>866</v>
      </c>
      <c r="W49" s="654"/>
      <c r="AL49" s="280" t="s">
        <v>314</v>
      </c>
      <c r="AM49" s="268"/>
      <c r="AN49" s="268"/>
      <c r="AO49" s="268"/>
      <c r="AP49" s="268"/>
      <c r="AQ49" s="268"/>
      <c r="AR49" s="268">
        <v>4</v>
      </c>
      <c r="AS49" s="268">
        <v>44</v>
      </c>
      <c r="AT49" s="284">
        <v>161</v>
      </c>
      <c r="AU49" s="269">
        <v>209</v>
      </c>
      <c r="AX49" s="219" t="s">
        <v>299</v>
      </c>
      <c r="AY49" s="407"/>
      <c r="AZ49" s="406"/>
      <c r="BA49" s="406"/>
      <c r="BB49" s="260"/>
      <c r="BC49" s="260">
        <v>11</v>
      </c>
      <c r="BD49" s="260">
        <v>49</v>
      </c>
      <c r="BE49" s="281">
        <v>14</v>
      </c>
      <c r="BF49" s="259">
        <v>74</v>
      </c>
      <c r="BG49" s="657"/>
    </row>
    <row r="50" spans="1:59" ht="16.5" customHeight="1" thickTop="1" x14ac:dyDescent="0.25">
      <c r="A50" s="187" t="s">
        <v>345</v>
      </c>
      <c r="B50" s="375"/>
      <c r="C50" s="375"/>
      <c r="D50" s="260"/>
      <c r="E50" s="260"/>
      <c r="F50" s="260"/>
      <c r="G50" s="260"/>
      <c r="H50" s="260">
        <v>61</v>
      </c>
      <c r="I50" s="260">
        <v>760</v>
      </c>
      <c r="J50" s="261">
        <v>1368</v>
      </c>
      <c r="K50" s="319">
        <v>2189</v>
      </c>
      <c r="L50" s="380">
        <f t="shared" si="0"/>
        <v>3.6374815134847707E-2</v>
      </c>
      <c r="M50" s="651"/>
      <c r="O50" s="219" t="s">
        <v>350</v>
      </c>
      <c r="P50" s="104"/>
      <c r="Q50" s="260"/>
      <c r="R50" s="260"/>
      <c r="S50" s="260">
        <v>3</v>
      </c>
      <c r="T50" s="260">
        <v>138</v>
      </c>
      <c r="U50" s="281">
        <v>377</v>
      </c>
      <c r="V50" s="259">
        <v>518</v>
      </c>
      <c r="W50" s="654"/>
      <c r="AL50" s="393" t="s">
        <v>352</v>
      </c>
      <c r="AM50" s="394"/>
      <c r="AN50" s="394"/>
      <c r="AO50" s="394"/>
      <c r="AP50" s="394"/>
      <c r="AQ50" s="394"/>
      <c r="AR50" s="394"/>
      <c r="AS50" s="394">
        <v>38</v>
      </c>
      <c r="AT50" s="395">
        <v>128</v>
      </c>
      <c r="AU50" s="396">
        <v>166</v>
      </c>
      <c r="AV50" s="656">
        <f>AU49/AU53</f>
        <v>0.17474916387959866</v>
      </c>
      <c r="AX50" s="219" t="s">
        <v>300</v>
      </c>
      <c r="AY50" s="407"/>
      <c r="AZ50" s="406"/>
      <c r="BA50" s="406"/>
      <c r="BB50" s="260"/>
      <c r="BC50" s="260">
        <v>2</v>
      </c>
      <c r="BD50" s="260">
        <v>60</v>
      </c>
      <c r="BE50" s="281">
        <v>16</v>
      </c>
      <c r="BF50" s="259">
        <v>78</v>
      </c>
      <c r="BG50" s="657"/>
    </row>
    <row r="51" spans="1:59" ht="16.5" customHeight="1" x14ac:dyDescent="0.25">
      <c r="A51" s="187" t="s">
        <v>346</v>
      </c>
      <c r="B51" s="375"/>
      <c r="C51" s="375"/>
      <c r="D51" s="260"/>
      <c r="E51" s="260"/>
      <c r="F51" s="260"/>
      <c r="G51" s="260"/>
      <c r="H51" s="260">
        <v>52</v>
      </c>
      <c r="I51" s="260">
        <v>225</v>
      </c>
      <c r="J51" s="261">
        <v>217</v>
      </c>
      <c r="K51" s="319">
        <v>494</v>
      </c>
      <c r="L51" s="380">
        <f t="shared" si="0"/>
        <v>8.2088436165439777E-3</v>
      </c>
      <c r="M51" s="651"/>
      <c r="O51" s="219" t="s">
        <v>351</v>
      </c>
      <c r="P51" s="104"/>
      <c r="Q51" s="260"/>
      <c r="R51" s="260"/>
      <c r="S51" s="260"/>
      <c r="T51" s="260">
        <v>17</v>
      </c>
      <c r="U51" s="281">
        <v>174</v>
      </c>
      <c r="V51" s="259">
        <v>191</v>
      </c>
      <c r="W51" s="654"/>
      <c r="AL51" s="393" t="s">
        <v>354</v>
      </c>
      <c r="AM51" s="394"/>
      <c r="AN51" s="394"/>
      <c r="AO51" s="394"/>
      <c r="AP51" s="394"/>
      <c r="AQ51" s="394"/>
      <c r="AR51" s="394">
        <v>4</v>
      </c>
      <c r="AS51" s="394">
        <v>6</v>
      </c>
      <c r="AT51" s="395">
        <v>17</v>
      </c>
      <c r="AU51" s="396">
        <v>27</v>
      </c>
      <c r="AV51" s="657"/>
      <c r="AX51" s="219" t="s">
        <v>239</v>
      </c>
      <c r="AY51" s="407"/>
      <c r="AZ51" s="406"/>
      <c r="BA51" s="406"/>
      <c r="BB51" s="260"/>
      <c r="BC51" s="260">
        <v>6</v>
      </c>
      <c r="BD51" s="260">
        <v>20</v>
      </c>
      <c r="BE51" s="281">
        <v>4</v>
      </c>
      <c r="BF51" s="259">
        <v>30</v>
      </c>
      <c r="BG51" s="657"/>
    </row>
    <row r="52" spans="1:59" ht="15.75" customHeight="1" thickBot="1" x14ac:dyDescent="0.3">
      <c r="A52" s="187" t="s">
        <v>347</v>
      </c>
      <c r="B52" s="375"/>
      <c r="C52" s="375"/>
      <c r="D52" s="260"/>
      <c r="E52" s="260"/>
      <c r="F52" s="260"/>
      <c r="G52" s="260"/>
      <c r="H52" s="260">
        <v>4</v>
      </c>
      <c r="I52" s="260">
        <v>3</v>
      </c>
      <c r="J52" s="261">
        <v>67</v>
      </c>
      <c r="K52" s="319">
        <v>74</v>
      </c>
      <c r="L52" s="380">
        <f t="shared" si="0"/>
        <v>1.2296648332474783E-3</v>
      </c>
      <c r="M52" s="651"/>
      <c r="O52" s="219" t="s">
        <v>352</v>
      </c>
      <c r="P52" s="104"/>
      <c r="Q52" s="260"/>
      <c r="R52" s="260"/>
      <c r="S52" s="260">
        <v>68</v>
      </c>
      <c r="T52" s="260">
        <v>509</v>
      </c>
      <c r="U52" s="281">
        <v>541</v>
      </c>
      <c r="V52" s="259">
        <v>1118</v>
      </c>
      <c r="W52" s="654"/>
      <c r="AL52" s="393" t="s">
        <v>364</v>
      </c>
      <c r="AM52" s="394"/>
      <c r="AN52" s="394"/>
      <c r="AO52" s="394"/>
      <c r="AP52" s="394"/>
      <c r="AQ52" s="394"/>
      <c r="AR52" s="394"/>
      <c r="AS52" s="394"/>
      <c r="AT52" s="395">
        <v>16</v>
      </c>
      <c r="AU52" s="396">
        <v>16</v>
      </c>
      <c r="AV52" s="658"/>
      <c r="AX52" s="219" t="s">
        <v>302</v>
      </c>
      <c r="AY52" s="407"/>
      <c r="AZ52" s="406"/>
      <c r="BA52" s="406"/>
      <c r="BB52" s="260"/>
      <c r="BC52" s="260">
        <v>11</v>
      </c>
      <c r="BD52" s="260">
        <v>30</v>
      </c>
      <c r="BE52" s="281">
        <v>13</v>
      </c>
      <c r="BF52" s="259">
        <v>54</v>
      </c>
      <c r="BG52" s="657"/>
    </row>
    <row r="53" spans="1:59" ht="15" customHeight="1" thickTop="1" thickBot="1" x14ac:dyDescent="0.3">
      <c r="A53" s="187" t="s">
        <v>348</v>
      </c>
      <c r="B53" s="375"/>
      <c r="C53" s="375"/>
      <c r="D53" s="260"/>
      <c r="E53" s="260"/>
      <c r="F53" s="260"/>
      <c r="G53" s="260"/>
      <c r="H53" s="260">
        <v>158</v>
      </c>
      <c r="I53" s="260">
        <v>405</v>
      </c>
      <c r="J53" s="261">
        <v>676</v>
      </c>
      <c r="K53" s="319">
        <v>1239</v>
      </c>
      <c r="L53" s="380">
        <f t="shared" si="0"/>
        <v>2.058857741072467E-2</v>
      </c>
      <c r="M53" s="651"/>
      <c r="O53" s="219" t="s">
        <v>353</v>
      </c>
      <c r="P53" s="104"/>
      <c r="Q53" s="260"/>
      <c r="R53" s="260"/>
      <c r="S53" s="260"/>
      <c r="T53" s="260"/>
      <c r="U53" s="281">
        <v>102</v>
      </c>
      <c r="V53" s="259">
        <v>102</v>
      </c>
      <c r="W53" s="654"/>
      <c r="AL53" s="280" t="s">
        <v>89</v>
      </c>
      <c r="AM53" s="268"/>
      <c r="AN53" s="268"/>
      <c r="AO53" s="268"/>
      <c r="AP53" s="268">
        <v>1</v>
      </c>
      <c r="AQ53" s="268">
        <v>6</v>
      </c>
      <c r="AR53" s="268">
        <v>133</v>
      </c>
      <c r="AS53" s="268">
        <v>372</v>
      </c>
      <c r="AT53" s="284">
        <v>684</v>
      </c>
      <c r="AU53" s="269">
        <v>1196</v>
      </c>
      <c r="AX53" s="219" t="s">
        <v>226</v>
      </c>
      <c r="AY53" s="407"/>
      <c r="AZ53" s="406"/>
      <c r="BA53" s="406"/>
      <c r="BB53" s="260"/>
      <c r="BC53" s="260">
        <v>34</v>
      </c>
      <c r="BD53" s="260">
        <v>21</v>
      </c>
      <c r="BE53" s="281">
        <v>29</v>
      </c>
      <c r="BF53" s="259">
        <v>84</v>
      </c>
      <c r="BG53" s="657"/>
    </row>
    <row r="54" spans="1:59" ht="15" customHeight="1" thickTop="1" x14ac:dyDescent="0.25">
      <c r="A54" s="187" t="s">
        <v>349</v>
      </c>
      <c r="B54" s="375"/>
      <c r="C54" s="375"/>
      <c r="D54" s="260"/>
      <c r="E54" s="260"/>
      <c r="F54" s="260"/>
      <c r="G54" s="260"/>
      <c r="H54" s="260">
        <v>141</v>
      </c>
      <c r="I54" s="260">
        <v>1196</v>
      </c>
      <c r="J54" s="261">
        <v>1463</v>
      </c>
      <c r="K54" s="319">
        <v>2800</v>
      </c>
      <c r="L54" s="380">
        <f t="shared" si="0"/>
        <v>4.6527858555309991E-2</v>
      </c>
      <c r="M54" s="651"/>
      <c r="O54" s="219" t="s">
        <v>354</v>
      </c>
      <c r="P54" s="104"/>
      <c r="Q54" s="260"/>
      <c r="R54" s="260"/>
      <c r="S54" s="260">
        <v>1777</v>
      </c>
      <c r="T54" s="260">
        <v>3446</v>
      </c>
      <c r="U54" s="281">
        <v>3037</v>
      </c>
      <c r="V54" s="259">
        <v>8260</v>
      </c>
      <c r="W54" s="654"/>
      <c r="AX54" s="219" t="s">
        <v>228</v>
      </c>
      <c r="AY54" s="407"/>
      <c r="AZ54" s="406"/>
      <c r="BA54" s="406"/>
      <c r="BB54" s="260"/>
      <c r="BC54" s="260">
        <v>1</v>
      </c>
      <c r="BD54" s="260">
        <v>65</v>
      </c>
      <c r="BE54" s="281">
        <v>40</v>
      </c>
      <c r="BF54" s="259">
        <v>106</v>
      </c>
      <c r="BG54" s="657"/>
    </row>
    <row r="55" spans="1:59" ht="15" customHeight="1" x14ac:dyDescent="0.25">
      <c r="A55" s="187" t="s">
        <v>350</v>
      </c>
      <c r="B55" s="375"/>
      <c r="C55" s="375"/>
      <c r="D55" s="260"/>
      <c r="E55" s="260"/>
      <c r="F55" s="260"/>
      <c r="G55" s="260"/>
      <c r="H55" s="260">
        <v>39</v>
      </c>
      <c r="I55" s="260">
        <v>526</v>
      </c>
      <c r="J55" s="261">
        <v>1215</v>
      </c>
      <c r="K55" s="319">
        <v>1780</v>
      </c>
      <c r="L55" s="380">
        <f t="shared" si="0"/>
        <v>2.957842436730421E-2</v>
      </c>
      <c r="M55" s="651"/>
      <c r="O55" s="219" t="s">
        <v>355</v>
      </c>
      <c r="P55" s="104"/>
      <c r="Q55" s="260"/>
      <c r="R55" s="260"/>
      <c r="S55" s="260">
        <v>4</v>
      </c>
      <c r="T55" s="260">
        <v>67</v>
      </c>
      <c r="U55" s="281">
        <v>94</v>
      </c>
      <c r="V55" s="259">
        <v>165</v>
      </c>
      <c r="W55" s="654"/>
      <c r="AX55" s="219" t="s">
        <v>303</v>
      </c>
      <c r="AY55" s="407"/>
      <c r="AZ55" s="406"/>
      <c r="BA55" s="406"/>
      <c r="BB55" s="260"/>
      <c r="BC55" s="260"/>
      <c r="BD55" s="260">
        <v>16</v>
      </c>
      <c r="BE55" s="281">
        <v>5</v>
      </c>
      <c r="BF55" s="259">
        <v>21</v>
      </c>
      <c r="BG55" s="657"/>
    </row>
    <row r="56" spans="1:59" ht="15" customHeight="1" x14ac:dyDescent="0.25">
      <c r="A56" s="187" t="s">
        <v>351</v>
      </c>
      <c r="B56" s="375"/>
      <c r="C56" s="375"/>
      <c r="D56" s="260"/>
      <c r="E56" s="260"/>
      <c r="F56" s="260"/>
      <c r="G56" s="260"/>
      <c r="H56" s="260">
        <v>3</v>
      </c>
      <c r="I56" s="260">
        <v>199</v>
      </c>
      <c r="J56" s="261">
        <v>516</v>
      </c>
      <c r="K56" s="319">
        <v>718</v>
      </c>
      <c r="L56" s="380">
        <f t="shared" si="0"/>
        <v>1.1931072300968777E-2</v>
      </c>
      <c r="M56" s="651"/>
      <c r="O56" s="219" t="s">
        <v>356</v>
      </c>
      <c r="P56" s="104"/>
      <c r="Q56" s="260"/>
      <c r="R56" s="260"/>
      <c r="S56" s="260">
        <v>5</v>
      </c>
      <c r="T56" s="260">
        <v>106</v>
      </c>
      <c r="U56" s="281">
        <v>143</v>
      </c>
      <c r="V56" s="259">
        <v>254</v>
      </c>
      <c r="W56" s="654"/>
      <c r="AV56" s="286"/>
      <c r="AX56" s="219" t="s">
        <v>236</v>
      </c>
      <c r="AY56" s="407"/>
      <c r="AZ56" s="406"/>
      <c r="BA56" s="406"/>
      <c r="BB56" s="260"/>
      <c r="BC56" s="260">
        <v>1</v>
      </c>
      <c r="BD56" s="260">
        <v>3</v>
      </c>
      <c r="BE56" s="281">
        <v>3</v>
      </c>
      <c r="BF56" s="259">
        <v>7</v>
      </c>
      <c r="BG56" s="657"/>
    </row>
    <row r="57" spans="1:59" ht="15" customHeight="1" x14ac:dyDescent="0.25">
      <c r="A57" s="187" t="s">
        <v>352</v>
      </c>
      <c r="B57" s="375"/>
      <c r="C57" s="375"/>
      <c r="D57" s="260"/>
      <c r="E57" s="260"/>
      <c r="F57" s="260"/>
      <c r="G57" s="260"/>
      <c r="H57" s="260">
        <v>76</v>
      </c>
      <c r="I57" s="260">
        <v>619</v>
      </c>
      <c r="J57" s="261">
        <v>652</v>
      </c>
      <c r="K57" s="319">
        <v>1347</v>
      </c>
      <c r="L57" s="380">
        <f t="shared" si="0"/>
        <v>2.2383223383572341E-2</v>
      </c>
      <c r="M57" s="651"/>
      <c r="O57" s="219" t="s">
        <v>357</v>
      </c>
      <c r="P57" s="104"/>
      <c r="Q57" s="260"/>
      <c r="R57" s="260"/>
      <c r="S57" s="260">
        <v>9</v>
      </c>
      <c r="T57" s="260">
        <v>71</v>
      </c>
      <c r="U57" s="281">
        <v>113</v>
      </c>
      <c r="V57" s="259">
        <v>193</v>
      </c>
      <c r="W57" s="654"/>
      <c r="AX57" s="219" t="s">
        <v>304</v>
      </c>
      <c r="AY57" s="407"/>
      <c r="AZ57" s="406"/>
      <c r="BA57" s="406"/>
      <c r="BB57" s="260"/>
      <c r="BC57" s="260">
        <v>7</v>
      </c>
      <c r="BD57" s="260">
        <v>9</v>
      </c>
      <c r="BE57" s="281">
        <v>5</v>
      </c>
      <c r="BF57" s="259">
        <v>21</v>
      </c>
      <c r="BG57" s="657"/>
    </row>
    <row r="58" spans="1:59" ht="15.75" customHeight="1" x14ac:dyDescent="0.25">
      <c r="A58" s="187" t="s">
        <v>353</v>
      </c>
      <c r="B58" s="375"/>
      <c r="C58" s="375"/>
      <c r="D58" s="260"/>
      <c r="E58" s="260"/>
      <c r="F58" s="260"/>
      <c r="G58" s="260"/>
      <c r="H58" s="260"/>
      <c r="I58" s="260"/>
      <c r="J58" s="261">
        <v>102</v>
      </c>
      <c r="K58" s="319">
        <v>102</v>
      </c>
      <c r="L58" s="380">
        <f t="shared" si="0"/>
        <v>1.6949434188005782E-3</v>
      </c>
      <c r="M58" s="651"/>
      <c r="O58" s="219" t="s">
        <v>358</v>
      </c>
      <c r="P58" s="104"/>
      <c r="Q58" s="260"/>
      <c r="R58" s="260"/>
      <c r="S58" s="260">
        <v>1</v>
      </c>
      <c r="T58" s="260">
        <v>41</v>
      </c>
      <c r="U58" s="281">
        <v>19</v>
      </c>
      <c r="V58" s="259">
        <v>61</v>
      </c>
      <c r="W58" s="654"/>
      <c r="AX58" s="219" t="s">
        <v>231</v>
      </c>
      <c r="AY58" s="407"/>
      <c r="AZ58" s="406"/>
      <c r="BA58" s="406"/>
      <c r="BB58" s="260"/>
      <c r="BC58" s="260"/>
      <c r="BD58" s="260">
        <v>74</v>
      </c>
      <c r="BE58" s="281">
        <v>32</v>
      </c>
      <c r="BF58" s="259">
        <v>106</v>
      </c>
      <c r="BG58" s="657"/>
    </row>
    <row r="59" spans="1:59" ht="15" customHeight="1" x14ac:dyDescent="0.25">
      <c r="A59" s="187" t="s">
        <v>354</v>
      </c>
      <c r="B59" s="375"/>
      <c r="C59" s="375"/>
      <c r="D59" s="260"/>
      <c r="E59" s="260"/>
      <c r="F59" s="260"/>
      <c r="G59" s="260"/>
      <c r="H59" s="260">
        <v>2193</v>
      </c>
      <c r="I59" s="260">
        <v>5002</v>
      </c>
      <c r="J59" s="261">
        <v>4410</v>
      </c>
      <c r="K59" s="319">
        <v>11605</v>
      </c>
      <c r="L59" s="380">
        <f t="shared" si="0"/>
        <v>0.19284135661941873</v>
      </c>
      <c r="M59" s="651"/>
      <c r="O59" s="219" t="s">
        <v>359</v>
      </c>
      <c r="P59" s="104"/>
      <c r="Q59" s="260"/>
      <c r="R59" s="260"/>
      <c r="S59" s="260">
        <v>1</v>
      </c>
      <c r="T59" s="260">
        <v>60</v>
      </c>
      <c r="U59" s="281">
        <v>113</v>
      </c>
      <c r="V59" s="259">
        <v>174</v>
      </c>
      <c r="W59" s="654"/>
      <c r="AX59" s="219" t="s">
        <v>238</v>
      </c>
      <c r="AY59" s="407"/>
      <c r="AZ59" s="406"/>
      <c r="BA59" s="406"/>
      <c r="BB59" s="260"/>
      <c r="BC59" s="260">
        <v>2</v>
      </c>
      <c r="BD59" s="260"/>
      <c r="BE59" s="281"/>
      <c r="BF59" s="259">
        <v>2</v>
      </c>
      <c r="BG59" s="657"/>
    </row>
    <row r="60" spans="1:59" ht="15" customHeight="1" x14ac:dyDescent="0.25">
      <c r="A60" s="187" t="s">
        <v>355</v>
      </c>
      <c r="B60" s="375"/>
      <c r="C60" s="375"/>
      <c r="D60" s="260"/>
      <c r="E60" s="260"/>
      <c r="F60" s="260"/>
      <c r="G60" s="260"/>
      <c r="H60" s="260">
        <v>26</v>
      </c>
      <c r="I60" s="260">
        <v>183</v>
      </c>
      <c r="J60" s="261">
        <v>299</v>
      </c>
      <c r="K60" s="319">
        <v>508</v>
      </c>
      <c r="L60" s="380">
        <f t="shared" si="0"/>
        <v>8.441482909320527E-3</v>
      </c>
      <c r="M60" s="651"/>
      <c r="O60" s="219" t="s">
        <v>360</v>
      </c>
      <c r="P60" s="104"/>
      <c r="Q60" s="260"/>
      <c r="R60" s="260"/>
      <c r="S60" s="260"/>
      <c r="T60" s="260">
        <v>2</v>
      </c>
      <c r="U60" s="281">
        <v>28</v>
      </c>
      <c r="V60" s="259">
        <v>30</v>
      </c>
      <c r="W60" s="654"/>
      <c r="AX60" s="219" t="s">
        <v>305</v>
      </c>
      <c r="AY60" s="407"/>
      <c r="AZ60" s="406"/>
      <c r="BA60" s="406"/>
      <c r="BB60" s="260"/>
      <c r="BC60" s="260">
        <v>4</v>
      </c>
      <c r="BD60" s="260">
        <v>1</v>
      </c>
      <c r="BE60" s="281">
        <v>2</v>
      </c>
      <c r="BF60" s="259">
        <v>7</v>
      </c>
      <c r="BG60" s="657"/>
    </row>
    <row r="61" spans="1:59" ht="15" customHeight="1" x14ac:dyDescent="0.25">
      <c r="A61" s="187" t="s">
        <v>356</v>
      </c>
      <c r="B61" s="375"/>
      <c r="C61" s="375"/>
      <c r="D61" s="260"/>
      <c r="E61" s="260"/>
      <c r="F61" s="260"/>
      <c r="G61" s="260"/>
      <c r="H61" s="260">
        <v>27</v>
      </c>
      <c r="I61" s="260">
        <v>231</v>
      </c>
      <c r="J61" s="261">
        <v>315</v>
      </c>
      <c r="K61" s="319">
        <v>573</v>
      </c>
      <c r="L61" s="380">
        <f t="shared" si="0"/>
        <v>9.5215939114973655E-3</v>
      </c>
      <c r="M61" s="651"/>
      <c r="O61" s="386" t="s">
        <v>364</v>
      </c>
      <c r="P61" s="387"/>
      <c r="Q61" s="388"/>
      <c r="R61" s="388"/>
      <c r="S61" s="388">
        <v>160</v>
      </c>
      <c r="T61" s="388">
        <v>990</v>
      </c>
      <c r="U61" s="389">
        <v>1136</v>
      </c>
      <c r="V61" s="390">
        <v>2286</v>
      </c>
      <c r="W61" s="654"/>
      <c r="AX61" s="219" t="s">
        <v>306</v>
      </c>
      <c r="AY61" s="407"/>
      <c r="AZ61" s="406"/>
      <c r="BA61" s="406"/>
      <c r="BB61" s="260"/>
      <c r="BC61" s="260">
        <v>1</v>
      </c>
      <c r="BD61" s="260">
        <v>12</v>
      </c>
      <c r="BE61" s="281">
        <v>5</v>
      </c>
      <c r="BF61" s="259">
        <v>18</v>
      </c>
      <c r="BG61" s="657"/>
    </row>
    <row r="62" spans="1:59" ht="15" customHeight="1" x14ac:dyDescent="0.25">
      <c r="A62" s="187" t="s">
        <v>357</v>
      </c>
      <c r="B62" s="375"/>
      <c r="C62" s="375"/>
      <c r="D62" s="260"/>
      <c r="E62" s="260"/>
      <c r="F62" s="260"/>
      <c r="G62" s="260"/>
      <c r="H62" s="260">
        <v>29</v>
      </c>
      <c r="I62" s="260">
        <v>243</v>
      </c>
      <c r="J62" s="261">
        <v>257</v>
      </c>
      <c r="K62" s="319">
        <v>529</v>
      </c>
      <c r="L62" s="380">
        <f t="shared" si="0"/>
        <v>8.7904418484853527E-3</v>
      </c>
      <c r="M62" s="651"/>
      <c r="O62" s="219" t="s">
        <v>365</v>
      </c>
      <c r="P62" s="104"/>
      <c r="Q62" s="260"/>
      <c r="R62" s="260"/>
      <c r="S62" s="260"/>
      <c r="T62" s="260">
        <v>199</v>
      </c>
      <c r="U62" s="281">
        <v>352</v>
      </c>
      <c r="V62" s="259">
        <v>551</v>
      </c>
      <c r="W62" s="654"/>
      <c r="AX62" s="219" t="s">
        <v>233</v>
      </c>
      <c r="AY62" s="407"/>
      <c r="AZ62" s="406"/>
      <c r="BA62" s="406"/>
      <c r="BB62" s="260"/>
      <c r="BC62" s="260"/>
      <c r="BD62" s="260">
        <v>2</v>
      </c>
      <c r="BE62" s="281">
        <v>2</v>
      </c>
      <c r="BF62" s="259">
        <v>4</v>
      </c>
      <c r="BG62" s="657"/>
    </row>
    <row r="63" spans="1:59" ht="15" customHeight="1" thickBot="1" x14ac:dyDescent="0.3">
      <c r="A63" s="187" t="s">
        <v>358</v>
      </c>
      <c r="B63" s="375"/>
      <c r="C63" s="375"/>
      <c r="D63" s="260"/>
      <c r="E63" s="260"/>
      <c r="F63" s="260"/>
      <c r="G63" s="260"/>
      <c r="H63" s="260">
        <v>1</v>
      </c>
      <c r="I63" s="260">
        <v>41</v>
      </c>
      <c r="J63" s="261">
        <v>19</v>
      </c>
      <c r="K63" s="319">
        <v>61</v>
      </c>
      <c r="L63" s="380">
        <f t="shared" si="0"/>
        <v>1.0136426328121106E-3</v>
      </c>
      <c r="M63" s="651"/>
      <c r="O63" s="219" t="s">
        <v>366</v>
      </c>
      <c r="P63" s="104"/>
      <c r="Q63" s="260"/>
      <c r="R63" s="260"/>
      <c r="S63" s="260"/>
      <c r="T63" s="260">
        <v>21</v>
      </c>
      <c r="U63" s="281">
        <v>78</v>
      </c>
      <c r="V63" s="259">
        <v>99</v>
      </c>
      <c r="W63" s="655"/>
      <c r="AX63" s="219" t="s">
        <v>229</v>
      </c>
      <c r="AY63" s="407"/>
      <c r="AZ63" s="406"/>
      <c r="BA63" s="406"/>
      <c r="BB63" s="260"/>
      <c r="BC63" s="260">
        <v>1</v>
      </c>
      <c r="BD63" s="260">
        <v>2</v>
      </c>
      <c r="BE63" s="281">
        <v>2</v>
      </c>
      <c r="BF63" s="259">
        <v>5</v>
      </c>
      <c r="BG63" s="657"/>
    </row>
    <row r="64" spans="1:59" ht="15" customHeight="1" thickTop="1" thickBot="1" x14ac:dyDescent="0.3">
      <c r="A64" s="187" t="s">
        <v>359</v>
      </c>
      <c r="B64" s="375"/>
      <c r="C64" s="375"/>
      <c r="D64" s="260"/>
      <c r="E64" s="260"/>
      <c r="F64" s="260"/>
      <c r="G64" s="260"/>
      <c r="H64" s="260">
        <v>4</v>
      </c>
      <c r="I64" s="260">
        <v>129</v>
      </c>
      <c r="J64" s="261">
        <v>199</v>
      </c>
      <c r="K64" s="319">
        <v>332</v>
      </c>
      <c r="L64" s="380">
        <f t="shared" si="0"/>
        <v>5.5168746572724706E-3</v>
      </c>
      <c r="M64" s="651"/>
      <c r="O64" s="279" t="s">
        <v>245</v>
      </c>
      <c r="P64" s="282"/>
      <c r="Q64" s="262">
        <v>1</v>
      </c>
      <c r="R64" s="262"/>
      <c r="S64" s="262">
        <v>636</v>
      </c>
      <c r="T64" s="262">
        <v>6078</v>
      </c>
      <c r="U64" s="283">
        <v>9215</v>
      </c>
      <c r="V64" s="258">
        <v>15930</v>
      </c>
      <c r="AX64" s="219" t="s">
        <v>227</v>
      </c>
      <c r="AY64" s="407"/>
      <c r="AZ64" s="406"/>
      <c r="BA64" s="406"/>
      <c r="BB64" s="260"/>
      <c r="BC64" s="260">
        <v>1</v>
      </c>
      <c r="BD64" s="260">
        <v>5</v>
      </c>
      <c r="BE64" s="281">
        <v>5</v>
      </c>
      <c r="BF64" s="259">
        <v>11</v>
      </c>
      <c r="BG64" s="657"/>
    </row>
    <row r="65" spans="1:59" ht="15.75" customHeight="1" thickTop="1" x14ac:dyDescent="0.25">
      <c r="A65" s="187" t="s">
        <v>360</v>
      </c>
      <c r="B65" s="375"/>
      <c r="C65" s="375"/>
      <c r="D65" s="260"/>
      <c r="E65" s="260"/>
      <c r="F65" s="260"/>
      <c r="G65" s="260"/>
      <c r="H65" s="260"/>
      <c r="I65" s="260">
        <v>2</v>
      </c>
      <c r="J65" s="261">
        <v>46</v>
      </c>
      <c r="K65" s="319">
        <v>48</v>
      </c>
      <c r="L65" s="380">
        <f t="shared" si="0"/>
        <v>7.9762043237674267E-4</v>
      </c>
      <c r="M65" s="651"/>
      <c r="O65" s="219" t="s">
        <v>318</v>
      </c>
      <c r="P65" s="104"/>
      <c r="Q65" s="260"/>
      <c r="R65" s="260"/>
      <c r="S65" s="260">
        <v>3</v>
      </c>
      <c r="T65" s="260">
        <v>363</v>
      </c>
      <c r="U65" s="281">
        <v>207</v>
      </c>
      <c r="V65" s="259">
        <v>573</v>
      </c>
      <c r="W65" s="653">
        <f>V64/V140</f>
        <v>0.26471028099503147</v>
      </c>
      <c r="AX65" s="219" t="s">
        <v>369</v>
      </c>
      <c r="AY65" s="407"/>
      <c r="AZ65" s="406"/>
      <c r="BA65" s="406"/>
      <c r="BB65" s="260"/>
      <c r="BC65" s="260"/>
      <c r="BD65" s="260"/>
      <c r="BE65" s="281">
        <v>1</v>
      </c>
      <c r="BF65" s="259">
        <v>1</v>
      </c>
      <c r="BG65" s="657"/>
    </row>
    <row r="66" spans="1:59" ht="15.75" customHeight="1" x14ac:dyDescent="0.25">
      <c r="A66" s="187" t="s">
        <v>361</v>
      </c>
      <c r="B66" s="375"/>
      <c r="C66" s="375"/>
      <c r="D66" s="260"/>
      <c r="E66" s="260"/>
      <c r="F66" s="260"/>
      <c r="G66" s="260"/>
      <c r="H66" s="260">
        <v>1</v>
      </c>
      <c r="I66" s="260"/>
      <c r="J66" s="261"/>
      <c r="K66" s="319">
        <v>1</v>
      </c>
      <c r="L66" s="380">
        <f t="shared" si="0"/>
        <v>1.6617092341182139E-5</v>
      </c>
      <c r="M66" s="651"/>
      <c r="O66" s="219" t="s">
        <v>319</v>
      </c>
      <c r="P66" s="104"/>
      <c r="Q66" s="260"/>
      <c r="R66" s="260"/>
      <c r="S66" s="260"/>
      <c r="T66" s="260">
        <v>7</v>
      </c>
      <c r="U66" s="281">
        <v>117</v>
      </c>
      <c r="V66" s="259">
        <v>124</v>
      </c>
      <c r="W66" s="654"/>
      <c r="AX66" s="219" t="s">
        <v>307</v>
      </c>
      <c r="AY66" s="407"/>
      <c r="AZ66" s="406"/>
      <c r="BA66" s="406"/>
      <c r="BB66" s="260"/>
      <c r="BC66" s="260">
        <v>2</v>
      </c>
      <c r="BD66" s="260"/>
      <c r="BE66" s="281"/>
      <c r="BF66" s="259">
        <v>2</v>
      </c>
      <c r="BG66" s="657"/>
    </row>
    <row r="67" spans="1:59" ht="15" customHeight="1" x14ac:dyDescent="0.25">
      <c r="A67" s="187" t="s">
        <v>362</v>
      </c>
      <c r="B67" s="375"/>
      <c r="C67" s="375"/>
      <c r="D67" s="260"/>
      <c r="E67" s="260"/>
      <c r="F67" s="260">
        <v>1</v>
      </c>
      <c r="G67" s="260"/>
      <c r="H67" s="260">
        <v>366</v>
      </c>
      <c r="I67" s="260">
        <v>2288</v>
      </c>
      <c r="J67" s="261">
        <v>1983</v>
      </c>
      <c r="K67" s="319">
        <v>4638</v>
      </c>
      <c r="L67" s="380">
        <f t="shared" si="0"/>
        <v>7.7070074278402761E-2</v>
      </c>
      <c r="M67" s="651"/>
      <c r="O67" s="219" t="s">
        <v>320</v>
      </c>
      <c r="P67" s="104"/>
      <c r="Q67" s="260"/>
      <c r="R67" s="260"/>
      <c r="S67" s="260">
        <v>25</v>
      </c>
      <c r="T67" s="260">
        <v>207</v>
      </c>
      <c r="U67" s="281">
        <v>449</v>
      </c>
      <c r="V67" s="259">
        <v>681</v>
      </c>
      <c r="W67" s="654"/>
      <c r="AX67" s="219" t="s">
        <v>230</v>
      </c>
      <c r="AY67" s="407"/>
      <c r="AZ67" s="406"/>
      <c r="BA67" s="406"/>
      <c r="BB67" s="260"/>
      <c r="BC67" s="260">
        <v>2</v>
      </c>
      <c r="BD67" s="260">
        <v>7</v>
      </c>
      <c r="BE67" s="281">
        <v>13</v>
      </c>
      <c r="BF67" s="259">
        <v>22</v>
      </c>
      <c r="BG67" s="657"/>
    </row>
    <row r="68" spans="1:59" ht="18.75" customHeight="1" x14ac:dyDescent="0.25">
      <c r="A68" s="187" t="s">
        <v>363</v>
      </c>
      <c r="B68" s="375"/>
      <c r="C68" s="375"/>
      <c r="D68" s="260"/>
      <c r="E68" s="260"/>
      <c r="F68" s="260"/>
      <c r="G68" s="260"/>
      <c r="H68" s="260">
        <v>131</v>
      </c>
      <c r="I68" s="260">
        <v>436</v>
      </c>
      <c r="J68" s="261">
        <v>813</v>
      </c>
      <c r="K68" s="319">
        <v>1380</v>
      </c>
      <c r="L68" s="380">
        <f t="shared" si="0"/>
        <v>2.2931587430831353E-2</v>
      </c>
      <c r="M68" s="651"/>
      <c r="O68" s="219" t="s">
        <v>322</v>
      </c>
      <c r="P68" s="104"/>
      <c r="Q68" s="260"/>
      <c r="R68" s="260"/>
      <c r="S68" s="260"/>
      <c r="T68" s="260">
        <v>1</v>
      </c>
      <c r="U68" s="281"/>
      <c r="V68" s="259">
        <v>1</v>
      </c>
      <c r="W68" s="654"/>
      <c r="AX68" s="219" t="s">
        <v>308</v>
      </c>
      <c r="AY68" s="407"/>
      <c r="AZ68" s="406"/>
      <c r="BA68" s="406"/>
      <c r="BB68" s="260"/>
      <c r="BC68" s="260">
        <v>1</v>
      </c>
      <c r="BD68" s="260"/>
      <c r="BE68" s="281"/>
      <c r="BF68" s="259">
        <v>1</v>
      </c>
      <c r="BG68" s="657"/>
    </row>
    <row r="69" spans="1:59" ht="18.75" customHeight="1" x14ac:dyDescent="0.25">
      <c r="A69" s="187" t="s">
        <v>364</v>
      </c>
      <c r="B69" s="375"/>
      <c r="C69" s="375"/>
      <c r="D69" s="260"/>
      <c r="E69" s="260"/>
      <c r="F69" s="260"/>
      <c r="G69" s="260"/>
      <c r="H69" s="260">
        <v>219</v>
      </c>
      <c r="I69" s="260">
        <v>1807</v>
      </c>
      <c r="J69" s="261">
        <v>1918</v>
      </c>
      <c r="K69" s="319">
        <v>3944</v>
      </c>
      <c r="L69" s="380">
        <f t="shared" si="0"/>
        <v>6.5537812193622355E-2</v>
      </c>
      <c r="M69" s="651"/>
      <c r="O69" s="219" t="s">
        <v>323</v>
      </c>
      <c r="P69" s="104"/>
      <c r="Q69" s="260"/>
      <c r="R69" s="260"/>
      <c r="S69" s="260">
        <v>2</v>
      </c>
      <c r="T69" s="260">
        <v>15</v>
      </c>
      <c r="U69" s="281">
        <v>19</v>
      </c>
      <c r="V69" s="259">
        <v>36</v>
      </c>
      <c r="W69" s="654"/>
      <c r="AX69" s="219" t="s">
        <v>309</v>
      </c>
      <c r="AY69" s="407"/>
      <c r="AZ69" s="406"/>
      <c r="BA69" s="406"/>
      <c r="BB69" s="260"/>
      <c r="BC69" s="260">
        <v>1</v>
      </c>
      <c r="BD69" s="260"/>
      <c r="BE69" s="281"/>
      <c r="BF69" s="259">
        <v>1</v>
      </c>
      <c r="BG69" s="657"/>
    </row>
    <row r="70" spans="1:59" ht="18.75" customHeight="1" x14ac:dyDescent="0.25">
      <c r="A70" s="187" t="s">
        <v>365</v>
      </c>
      <c r="B70" s="375"/>
      <c r="C70" s="375"/>
      <c r="D70" s="260"/>
      <c r="E70" s="260"/>
      <c r="F70" s="260"/>
      <c r="G70" s="260"/>
      <c r="H70" s="260">
        <v>113</v>
      </c>
      <c r="I70" s="260">
        <v>791</v>
      </c>
      <c r="J70" s="261">
        <v>929</v>
      </c>
      <c r="K70" s="319">
        <v>1833</v>
      </c>
      <c r="L70" s="380">
        <f t="shared" si="0"/>
        <v>3.0459130261386861E-2</v>
      </c>
      <c r="M70" s="651"/>
      <c r="O70" s="219" t="s">
        <v>324</v>
      </c>
      <c r="P70" s="104"/>
      <c r="Q70" s="260"/>
      <c r="R70" s="260"/>
      <c r="S70" s="260">
        <v>103</v>
      </c>
      <c r="T70" s="260">
        <v>1397</v>
      </c>
      <c r="U70" s="281">
        <v>1209</v>
      </c>
      <c r="V70" s="259">
        <v>2709</v>
      </c>
      <c r="W70" s="654"/>
      <c r="AX70" s="219" t="s">
        <v>310</v>
      </c>
      <c r="AY70" s="407"/>
      <c r="AZ70" s="406"/>
      <c r="BA70" s="406"/>
      <c r="BB70" s="260"/>
      <c r="BC70" s="260">
        <v>2</v>
      </c>
      <c r="BD70" s="260"/>
      <c r="BE70" s="281"/>
      <c r="BF70" s="259">
        <v>2</v>
      </c>
      <c r="BG70" s="657"/>
    </row>
    <row r="71" spans="1:59" ht="18.75" customHeight="1" thickBot="1" x14ac:dyDescent="0.3">
      <c r="A71" s="187" t="s">
        <v>366</v>
      </c>
      <c r="B71" s="375"/>
      <c r="C71" s="375"/>
      <c r="D71" s="260"/>
      <c r="E71" s="260"/>
      <c r="F71" s="260"/>
      <c r="G71" s="260"/>
      <c r="H71" s="260">
        <v>1</v>
      </c>
      <c r="I71" s="260">
        <v>35</v>
      </c>
      <c r="J71" s="260">
        <v>212</v>
      </c>
      <c r="K71" s="323">
        <v>248</v>
      </c>
      <c r="L71" s="381">
        <f t="shared" si="0"/>
        <v>4.1210389006131705E-3</v>
      </c>
      <c r="M71" s="652"/>
      <c r="O71" s="219" t="s">
        <v>325</v>
      </c>
      <c r="P71" s="104"/>
      <c r="Q71" s="260"/>
      <c r="R71" s="260"/>
      <c r="S71" s="260">
        <v>28</v>
      </c>
      <c r="T71" s="260">
        <v>50</v>
      </c>
      <c r="U71" s="281">
        <v>103</v>
      </c>
      <c r="V71" s="259">
        <v>181</v>
      </c>
      <c r="W71" s="654"/>
      <c r="AX71" s="219" t="s">
        <v>311</v>
      </c>
      <c r="AY71" s="407"/>
      <c r="AZ71" s="406"/>
      <c r="BA71" s="406"/>
      <c r="BB71" s="260"/>
      <c r="BC71" s="260">
        <v>1</v>
      </c>
      <c r="BD71" s="260"/>
      <c r="BE71" s="281"/>
      <c r="BF71" s="259">
        <v>1</v>
      </c>
      <c r="BG71" s="657"/>
    </row>
    <row r="72" spans="1:59" ht="18.75" customHeight="1" thickTop="1" thickBot="1" x14ac:dyDescent="0.35">
      <c r="A72" s="191" t="s">
        <v>243</v>
      </c>
      <c r="B72" s="377"/>
      <c r="C72" s="377"/>
      <c r="D72" s="322"/>
      <c r="E72" s="322"/>
      <c r="F72" s="322"/>
      <c r="G72" s="322">
        <v>3</v>
      </c>
      <c r="H72" s="322">
        <v>373</v>
      </c>
      <c r="I72" s="322">
        <v>2316</v>
      </c>
      <c r="J72" s="322">
        <v>3193</v>
      </c>
      <c r="K72" s="366">
        <v>5885</v>
      </c>
      <c r="O72" s="219" t="s">
        <v>326</v>
      </c>
      <c r="P72" s="104"/>
      <c r="Q72" s="260"/>
      <c r="R72" s="260"/>
      <c r="S72" s="260"/>
      <c r="T72" s="260">
        <v>2</v>
      </c>
      <c r="U72" s="281">
        <v>2</v>
      </c>
      <c r="V72" s="259">
        <v>4</v>
      </c>
      <c r="W72" s="654"/>
      <c r="AX72" s="219" t="s">
        <v>312</v>
      </c>
      <c r="AY72" s="407"/>
      <c r="AZ72" s="406"/>
      <c r="BA72" s="406"/>
      <c r="BB72" s="260"/>
      <c r="BC72" s="260">
        <v>1</v>
      </c>
      <c r="BD72" s="260"/>
      <c r="BE72" s="281"/>
      <c r="BF72" s="259">
        <v>1</v>
      </c>
      <c r="BG72" s="658"/>
    </row>
    <row r="73" spans="1:59" ht="18.75" customHeight="1" thickTop="1" thickBot="1" x14ac:dyDescent="0.3">
      <c r="A73" s="187" t="s">
        <v>343</v>
      </c>
      <c r="B73" s="375"/>
      <c r="C73" s="375"/>
      <c r="D73" s="260"/>
      <c r="E73" s="260"/>
      <c r="F73" s="260"/>
      <c r="G73" s="260">
        <v>1</v>
      </c>
      <c r="H73" s="260">
        <v>1</v>
      </c>
      <c r="I73" s="260"/>
      <c r="J73" s="260">
        <v>2</v>
      </c>
      <c r="K73" s="323">
        <v>4</v>
      </c>
      <c r="L73" s="192">
        <f>K73/$K$72</f>
        <v>6.7969413763806284E-4</v>
      </c>
      <c r="M73" s="647">
        <f>K70/K111</f>
        <v>6.364583333333333</v>
      </c>
      <c r="O73" s="219" t="s">
        <v>327</v>
      </c>
      <c r="P73" s="104"/>
      <c r="Q73" s="260">
        <v>1</v>
      </c>
      <c r="R73" s="260"/>
      <c r="S73" s="260">
        <v>15</v>
      </c>
      <c r="T73" s="260">
        <v>76</v>
      </c>
      <c r="U73" s="281">
        <v>39</v>
      </c>
      <c r="V73" s="259">
        <v>131</v>
      </c>
      <c r="W73" s="654"/>
      <c r="AX73" s="279" t="s">
        <v>352</v>
      </c>
      <c r="AY73" s="183"/>
      <c r="AZ73" s="262"/>
      <c r="BA73" s="262"/>
      <c r="BB73" s="262"/>
      <c r="BC73" s="262">
        <v>19</v>
      </c>
      <c r="BD73" s="262">
        <v>50</v>
      </c>
      <c r="BE73" s="283">
        <v>88</v>
      </c>
      <c r="BF73" s="258">
        <v>157</v>
      </c>
    </row>
    <row r="74" spans="1:59" ht="18.75" customHeight="1" thickTop="1" x14ac:dyDescent="0.25">
      <c r="A74" s="187" t="s">
        <v>344</v>
      </c>
      <c r="B74" s="375"/>
      <c r="C74" s="375"/>
      <c r="D74" s="260"/>
      <c r="E74" s="260"/>
      <c r="F74" s="260"/>
      <c r="G74" s="260"/>
      <c r="H74" s="260"/>
      <c r="I74" s="260"/>
      <c r="J74" s="260">
        <v>6</v>
      </c>
      <c r="K74" s="323">
        <v>6</v>
      </c>
      <c r="L74" s="193">
        <f t="shared" ref="L74:L81" si="1">K74/$K$72</f>
        <v>1.0195412064570944E-3</v>
      </c>
      <c r="M74" s="648"/>
      <c r="O74" s="219" t="s">
        <v>328</v>
      </c>
      <c r="P74" s="104"/>
      <c r="Q74" s="260"/>
      <c r="R74" s="260"/>
      <c r="S74" s="260">
        <v>1</v>
      </c>
      <c r="T74" s="260">
        <v>2</v>
      </c>
      <c r="U74" s="281">
        <v>6</v>
      </c>
      <c r="V74" s="259">
        <v>9</v>
      </c>
      <c r="W74" s="654"/>
      <c r="AX74" s="219" t="s">
        <v>235</v>
      </c>
      <c r="AY74" s="407"/>
      <c r="AZ74" s="406"/>
      <c r="BA74" s="406"/>
      <c r="BB74" s="260"/>
      <c r="BC74" s="260">
        <v>10</v>
      </c>
      <c r="BD74" s="260">
        <v>46</v>
      </c>
      <c r="BE74" s="281">
        <v>62</v>
      </c>
      <c r="BF74" s="259">
        <v>118</v>
      </c>
      <c r="BG74" s="656">
        <f>BF73/BF115</f>
        <v>2.6677994902293969E-2</v>
      </c>
    </row>
    <row r="75" spans="1:59" ht="18.75" customHeight="1" x14ac:dyDescent="0.25">
      <c r="A75" s="187" t="s">
        <v>345</v>
      </c>
      <c r="B75" s="375"/>
      <c r="C75" s="375"/>
      <c r="D75" s="260"/>
      <c r="E75" s="260"/>
      <c r="F75" s="260"/>
      <c r="G75" s="260"/>
      <c r="H75" s="260"/>
      <c r="I75" s="260"/>
      <c r="J75" s="260">
        <v>63</v>
      </c>
      <c r="K75" s="323">
        <v>63</v>
      </c>
      <c r="L75" s="193">
        <f t="shared" si="1"/>
        <v>1.070518266779949E-2</v>
      </c>
      <c r="M75" s="648"/>
      <c r="O75" s="219" t="s">
        <v>329</v>
      </c>
      <c r="P75" s="104"/>
      <c r="Q75" s="260"/>
      <c r="R75" s="260"/>
      <c r="S75" s="260">
        <v>8</v>
      </c>
      <c r="T75" s="260">
        <v>432</v>
      </c>
      <c r="U75" s="281">
        <v>1496</v>
      </c>
      <c r="V75" s="259">
        <v>1936</v>
      </c>
      <c r="W75" s="654"/>
      <c r="AX75" s="219" t="s">
        <v>299</v>
      </c>
      <c r="AY75" s="407"/>
      <c r="AZ75" s="406"/>
      <c r="BA75" s="406"/>
      <c r="BB75" s="260"/>
      <c r="BC75" s="260"/>
      <c r="BD75" s="260"/>
      <c r="BE75" s="281">
        <v>1</v>
      </c>
      <c r="BF75" s="259">
        <v>1</v>
      </c>
      <c r="BG75" s="657"/>
    </row>
    <row r="76" spans="1:59" ht="18.75" customHeight="1" x14ac:dyDescent="0.25">
      <c r="A76" s="187" t="s">
        <v>352</v>
      </c>
      <c r="B76" s="375"/>
      <c r="C76" s="375"/>
      <c r="D76" s="260"/>
      <c r="E76" s="260"/>
      <c r="F76" s="260"/>
      <c r="G76" s="260"/>
      <c r="H76" s="260">
        <v>19</v>
      </c>
      <c r="I76" s="260">
        <v>50</v>
      </c>
      <c r="J76" s="260">
        <v>88</v>
      </c>
      <c r="K76" s="323">
        <v>157</v>
      </c>
      <c r="L76" s="193">
        <f t="shared" si="1"/>
        <v>2.6677994902293969E-2</v>
      </c>
      <c r="M76" s="648"/>
      <c r="O76" s="219" t="s">
        <v>331</v>
      </c>
      <c r="P76" s="104"/>
      <c r="Q76" s="260"/>
      <c r="R76" s="260"/>
      <c r="S76" s="260"/>
      <c r="T76" s="260">
        <v>59</v>
      </c>
      <c r="U76" s="281">
        <v>145</v>
      </c>
      <c r="V76" s="259">
        <v>204</v>
      </c>
      <c r="W76" s="654"/>
      <c r="AX76" s="219" t="s">
        <v>300</v>
      </c>
      <c r="AY76" s="407"/>
      <c r="AZ76" s="406"/>
      <c r="BA76" s="406"/>
      <c r="BB76" s="260"/>
      <c r="BC76" s="260"/>
      <c r="BD76" s="260"/>
      <c r="BE76" s="281">
        <v>1</v>
      </c>
      <c r="BF76" s="259">
        <v>1</v>
      </c>
      <c r="BG76" s="657"/>
    </row>
    <row r="77" spans="1:59" ht="19.5" customHeight="1" x14ac:dyDescent="0.25">
      <c r="A77" s="187" t="s">
        <v>354</v>
      </c>
      <c r="B77" s="375"/>
      <c r="C77" s="375"/>
      <c r="D77" s="260"/>
      <c r="E77" s="260"/>
      <c r="F77" s="260"/>
      <c r="G77" s="260"/>
      <c r="H77" s="260">
        <v>109</v>
      </c>
      <c r="I77" s="260">
        <v>412</v>
      </c>
      <c r="J77" s="260">
        <v>201</v>
      </c>
      <c r="K77" s="323">
        <v>722</v>
      </c>
      <c r="L77" s="193">
        <f t="shared" si="1"/>
        <v>0.12268479184367034</v>
      </c>
      <c r="M77" s="648"/>
      <c r="O77" s="219" t="s">
        <v>332</v>
      </c>
      <c r="P77" s="104"/>
      <c r="Q77" s="260"/>
      <c r="R77" s="260"/>
      <c r="S77" s="260"/>
      <c r="T77" s="260">
        <v>9</v>
      </c>
      <c r="U77" s="281">
        <v>51</v>
      </c>
      <c r="V77" s="259">
        <v>60</v>
      </c>
      <c r="W77" s="654"/>
      <c r="AX77" s="219" t="s">
        <v>302</v>
      </c>
      <c r="AY77" s="407"/>
      <c r="AZ77" s="406"/>
      <c r="BA77" s="406"/>
      <c r="BB77" s="260"/>
      <c r="BC77" s="260"/>
      <c r="BD77" s="260"/>
      <c r="BE77" s="281">
        <v>3</v>
      </c>
      <c r="BF77" s="259">
        <v>3</v>
      </c>
      <c r="BG77" s="657"/>
    </row>
    <row r="78" spans="1:59" ht="19.5" customHeight="1" x14ac:dyDescent="0.25">
      <c r="A78" s="187" t="s">
        <v>362</v>
      </c>
      <c r="B78" s="375"/>
      <c r="C78" s="375"/>
      <c r="D78" s="260"/>
      <c r="E78" s="260"/>
      <c r="F78" s="260"/>
      <c r="G78" s="260"/>
      <c r="H78" s="260">
        <v>4</v>
      </c>
      <c r="I78" s="260"/>
      <c r="J78" s="260"/>
      <c r="K78" s="323">
        <v>4</v>
      </c>
      <c r="L78" s="193">
        <f t="shared" si="1"/>
        <v>6.7969413763806284E-4</v>
      </c>
      <c r="M78" s="648"/>
      <c r="O78" s="219" t="s">
        <v>333</v>
      </c>
      <c r="P78" s="104"/>
      <c r="Q78" s="260"/>
      <c r="R78" s="260"/>
      <c r="S78" s="260"/>
      <c r="T78" s="260">
        <v>2</v>
      </c>
      <c r="U78" s="281">
        <v>2</v>
      </c>
      <c r="V78" s="259">
        <v>4</v>
      </c>
      <c r="W78" s="654"/>
      <c r="AX78" s="219" t="s">
        <v>226</v>
      </c>
      <c r="AY78" s="407"/>
      <c r="AZ78" s="406"/>
      <c r="BA78" s="406"/>
      <c r="BB78" s="260"/>
      <c r="BC78" s="260"/>
      <c r="BD78" s="260">
        <v>1</v>
      </c>
      <c r="BE78" s="281">
        <v>3</v>
      </c>
      <c r="BF78" s="259">
        <v>4</v>
      </c>
      <c r="BG78" s="657"/>
    </row>
    <row r="79" spans="1:59" ht="18.75" customHeight="1" x14ac:dyDescent="0.25">
      <c r="A79" s="187" t="s">
        <v>364</v>
      </c>
      <c r="B79" s="375"/>
      <c r="C79" s="375"/>
      <c r="D79" s="260"/>
      <c r="E79" s="260"/>
      <c r="F79" s="260"/>
      <c r="G79" s="260">
        <v>2</v>
      </c>
      <c r="H79" s="260">
        <v>226</v>
      </c>
      <c r="I79" s="260">
        <v>1787</v>
      </c>
      <c r="J79" s="260">
        <v>2786</v>
      </c>
      <c r="K79" s="323">
        <v>4801</v>
      </c>
      <c r="L79" s="193">
        <f t="shared" si="1"/>
        <v>0.81580288870008499</v>
      </c>
      <c r="M79" s="648"/>
      <c r="O79" s="219" t="s">
        <v>334</v>
      </c>
      <c r="P79" s="104"/>
      <c r="Q79" s="260"/>
      <c r="R79" s="260"/>
      <c r="S79" s="260"/>
      <c r="T79" s="260">
        <v>31</v>
      </c>
      <c r="U79" s="281">
        <v>67</v>
      </c>
      <c r="V79" s="259">
        <v>98</v>
      </c>
      <c r="W79" s="654"/>
      <c r="AX79" s="219" t="s">
        <v>303</v>
      </c>
      <c r="AY79" s="407"/>
      <c r="AZ79" s="406"/>
      <c r="BA79" s="406"/>
      <c r="BB79" s="260"/>
      <c r="BC79" s="260">
        <v>7</v>
      </c>
      <c r="BD79" s="260">
        <v>3</v>
      </c>
      <c r="BE79" s="281">
        <v>1</v>
      </c>
      <c r="BF79" s="259">
        <v>11</v>
      </c>
      <c r="BG79" s="657"/>
    </row>
    <row r="80" spans="1:59" ht="18.75" customHeight="1" x14ac:dyDescent="0.25">
      <c r="A80" s="187" t="s">
        <v>367</v>
      </c>
      <c r="B80" s="375"/>
      <c r="C80" s="375"/>
      <c r="D80" s="260"/>
      <c r="E80" s="260"/>
      <c r="F80" s="260"/>
      <c r="G80" s="260"/>
      <c r="H80" s="260">
        <v>13</v>
      </c>
      <c r="I80" s="260">
        <v>56</v>
      </c>
      <c r="J80" s="260">
        <v>34</v>
      </c>
      <c r="K80" s="323">
        <v>103</v>
      </c>
      <c r="L80" s="193">
        <f t="shared" si="1"/>
        <v>1.7502124044180119E-2</v>
      </c>
      <c r="M80" s="648"/>
      <c r="N80" s="5"/>
      <c r="O80" s="219" t="s">
        <v>335</v>
      </c>
      <c r="P80" s="104"/>
      <c r="Q80" s="260"/>
      <c r="R80" s="260"/>
      <c r="S80" s="260">
        <v>1</v>
      </c>
      <c r="T80" s="260">
        <v>5</v>
      </c>
      <c r="U80" s="281">
        <v>20</v>
      </c>
      <c r="V80" s="259">
        <v>26</v>
      </c>
      <c r="W80" s="654"/>
      <c r="AX80" s="219" t="s">
        <v>304</v>
      </c>
      <c r="AY80" s="407"/>
      <c r="AZ80" s="406"/>
      <c r="BA80" s="406"/>
      <c r="BB80" s="260"/>
      <c r="BC80" s="260"/>
      <c r="BD80" s="260"/>
      <c r="BE80" s="281">
        <v>1</v>
      </c>
      <c r="BF80" s="259">
        <v>1</v>
      </c>
      <c r="BG80" s="657"/>
    </row>
    <row r="81" spans="1:59" ht="18.75" customHeight="1" thickBot="1" x14ac:dyDescent="0.3">
      <c r="A81" s="187" t="s">
        <v>368</v>
      </c>
      <c r="B81" s="375"/>
      <c r="C81" s="375"/>
      <c r="D81" s="260"/>
      <c r="E81" s="260"/>
      <c r="F81" s="260"/>
      <c r="G81" s="260"/>
      <c r="H81" s="260">
        <v>1</v>
      </c>
      <c r="I81" s="260">
        <v>11</v>
      </c>
      <c r="J81" s="260">
        <v>13</v>
      </c>
      <c r="K81" s="323">
        <v>25</v>
      </c>
      <c r="L81" s="193">
        <f t="shared" si="1"/>
        <v>4.248088360237893E-3</v>
      </c>
      <c r="M81" s="649"/>
      <c r="O81" s="367" t="s">
        <v>336</v>
      </c>
      <c r="P81" s="104"/>
      <c r="Q81" s="260"/>
      <c r="R81" s="260"/>
      <c r="S81" s="260">
        <v>2</v>
      </c>
      <c r="T81" s="260">
        <v>169</v>
      </c>
      <c r="U81" s="281">
        <v>162</v>
      </c>
      <c r="V81" s="259">
        <v>333</v>
      </c>
      <c r="W81" s="654"/>
      <c r="AX81" s="219" t="s">
        <v>231</v>
      </c>
      <c r="AY81" s="407"/>
      <c r="AZ81" s="406"/>
      <c r="BA81" s="406"/>
      <c r="BB81" s="260"/>
      <c r="BC81" s="260"/>
      <c r="BD81" s="260"/>
      <c r="BE81" s="281">
        <v>9</v>
      </c>
      <c r="BF81" s="259">
        <v>9</v>
      </c>
      <c r="BG81" s="657"/>
    </row>
    <row r="82" spans="1:59" ht="18.75" customHeight="1" thickTop="1" thickBot="1" x14ac:dyDescent="0.3">
      <c r="A82" s="191" t="s">
        <v>244</v>
      </c>
      <c r="B82" s="377">
        <v>1</v>
      </c>
      <c r="C82" s="377"/>
      <c r="D82" s="322"/>
      <c r="E82" s="322">
        <v>1</v>
      </c>
      <c r="F82" s="322"/>
      <c r="G82" s="322">
        <v>5</v>
      </c>
      <c r="H82" s="322">
        <v>314</v>
      </c>
      <c r="I82" s="322">
        <v>1455</v>
      </c>
      <c r="J82" s="322">
        <v>1939</v>
      </c>
      <c r="K82" s="366">
        <v>3715</v>
      </c>
      <c r="L82" s="368"/>
      <c r="M82" s="369"/>
      <c r="O82" s="219" t="s">
        <v>337</v>
      </c>
      <c r="P82" s="104"/>
      <c r="Q82" s="260"/>
      <c r="R82" s="260"/>
      <c r="S82" s="260">
        <v>1</v>
      </c>
      <c r="T82" s="260">
        <v>1</v>
      </c>
      <c r="U82" s="281">
        <v>69</v>
      </c>
      <c r="V82" s="259">
        <v>71</v>
      </c>
      <c r="W82" s="654"/>
      <c r="AX82" s="219" t="s">
        <v>306</v>
      </c>
      <c r="AY82" s="407"/>
      <c r="AZ82" s="406"/>
      <c r="BA82" s="406"/>
      <c r="BB82" s="260"/>
      <c r="BC82" s="260"/>
      <c r="BD82" s="260"/>
      <c r="BE82" s="281">
        <v>1</v>
      </c>
      <c r="BF82" s="259">
        <v>1</v>
      </c>
      <c r="BG82" s="657"/>
    </row>
    <row r="83" spans="1:59" ht="18.75" customHeight="1" thickTop="1" x14ac:dyDescent="0.25">
      <c r="A83" s="187" t="s">
        <v>317</v>
      </c>
      <c r="B83" s="375"/>
      <c r="C83" s="375"/>
      <c r="D83" s="260"/>
      <c r="E83" s="260"/>
      <c r="F83" s="260"/>
      <c r="G83" s="260"/>
      <c r="H83" s="260"/>
      <c r="I83" s="260"/>
      <c r="J83" s="261">
        <v>2</v>
      </c>
      <c r="K83" s="319">
        <v>2</v>
      </c>
      <c r="L83" s="194">
        <f>K83/$K$82</f>
        <v>5.3835800807537008E-4</v>
      </c>
      <c r="M83" s="650">
        <f>K82/K115</f>
        <v>5.2342374075378652E-2</v>
      </c>
      <c r="O83" s="219" t="s">
        <v>338</v>
      </c>
      <c r="P83" s="104"/>
      <c r="Q83" s="260"/>
      <c r="R83" s="260"/>
      <c r="S83" s="260">
        <v>2</v>
      </c>
      <c r="T83" s="260">
        <v>6</v>
      </c>
      <c r="U83" s="281">
        <v>384</v>
      </c>
      <c r="V83" s="259">
        <v>392</v>
      </c>
      <c r="W83" s="654"/>
      <c r="AX83" s="219" t="s">
        <v>229</v>
      </c>
      <c r="AY83" s="407"/>
      <c r="AZ83" s="406"/>
      <c r="BA83" s="406"/>
      <c r="BB83" s="260"/>
      <c r="BC83" s="260">
        <v>1</v>
      </c>
      <c r="BD83" s="260"/>
      <c r="BE83" s="281"/>
      <c r="BF83" s="259">
        <v>1</v>
      </c>
      <c r="BG83" s="657"/>
    </row>
    <row r="84" spans="1:59" ht="18.75" customHeight="1" x14ac:dyDescent="0.25">
      <c r="A84" s="187" t="s">
        <v>322</v>
      </c>
      <c r="B84" s="375"/>
      <c r="C84" s="375"/>
      <c r="D84" s="260"/>
      <c r="E84" s="260"/>
      <c r="F84" s="260"/>
      <c r="G84" s="260"/>
      <c r="H84" s="260"/>
      <c r="I84" s="260">
        <v>1</v>
      </c>
      <c r="J84" s="261">
        <v>1</v>
      </c>
      <c r="K84" s="319">
        <v>2</v>
      </c>
      <c r="L84" s="195">
        <f t="shared" ref="L84:L103" si="2">K84/$K$82</f>
        <v>5.3835800807537008E-4</v>
      </c>
      <c r="M84" s="651"/>
      <c r="O84" s="219" t="s">
        <v>339</v>
      </c>
      <c r="P84" s="104"/>
      <c r="Q84" s="260"/>
      <c r="R84" s="260"/>
      <c r="S84" s="260"/>
      <c r="T84" s="260">
        <v>2</v>
      </c>
      <c r="U84" s="281">
        <v>7</v>
      </c>
      <c r="V84" s="259">
        <v>9</v>
      </c>
      <c r="W84" s="654"/>
      <c r="AX84" s="219" t="s">
        <v>227</v>
      </c>
      <c r="AY84" s="407"/>
      <c r="AZ84" s="406"/>
      <c r="BA84" s="406"/>
      <c r="BB84" s="260"/>
      <c r="BC84" s="260"/>
      <c r="BD84" s="260"/>
      <c r="BE84" s="281">
        <v>1</v>
      </c>
      <c r="BF84" s="259">
        <v>1</v>
      </c>
      <c r="BG84" s="657"/>
    </row>
    <row r="85" spans="1:59" ht="18.75" customHeight="1" x14ac:dyDescent="0.25">
      <c r="A85" s="187" t="s">
        <v>323</v>
      </c>
      <c r="B85" s="375"/>
      <c r="C85" s="375"/>
      <c r="D85" s="260"/>
      <c r="E85" s="260"/>
      <c r="F85" s="260"/>
      <c r="G85" s="260"/>
      <c r="H85" s="260"/>
      <c r="I85" s="260">
        <v>2</v>
      </c>
      <c r="J85" s="261">
        <v>3</v>
      </c>
      <c r="K85" s="319">
        <v>5</v>
      </c>
      <c r="L85" s="195">
        <f t="shared" si="2"/>
        <v>1.3458950201884253E-3</v>
      </c>
      <c r="M85" s="651"/>
      <c r="O85" s="219" t="s">
        <v>341</v>
      </c>
      <c r="P85" s="104"/>
      <c r="Q85" s="260"/>
      <c r="R85" s="260"/>
      <c r="S85" s="260"/>
      <c r="T85" s="260">
        <v>1</v>
      </c>
      <c r="U85" s="281">
        <v>6</v>
      </c>
      <c r="V85" s="259">
        <v>7</v>
      </c>
      <c r="W85" s="654"/>
      <c r="AX85" s="219" t="s">
        <v>307</v>
      </c>
      <c r="AY85" s="407"/>
      <c r="AZ85" s="406"/>
      <c r="BA85" s="406"/>
      <c r="BB85" s="260"/>
      <c r="BC85" s="260">
        <v>1</v>
      </c>
      <c r="BD85" s="260"/>
      <c r="BE85" s="281"/>
      <c r="BF85" s="259">
        <v>1</v>
      </c>
      <c r="BG85" s="657"/>
    </row>
    <row r="86" spans="1:59" ht="18.75" customHeight="1" x14ac:dyDescent="0.25">
      <c r="A86" s="187" t="s">
        <v>324</v>
      </c>
      <c r="B86" s="375"/>
      <c r="C86" s="375"/>
      <c r="D86" s="260"/>
      <c r="E86" s="260">
        <v>1</v>
      </c>
      <c r="F86" s="260"/>
      <c r="G86" s="260">
        <v>1</v>
      </c>
      <c r="H86" s="260">
        <v>155</v>
      </c>
      <c r="I86" s="260">
        <v>533</v>
      </c>
      <c r="J86" s="261">
        <v>517</v>
      </c>
      <c r="K86" s="319">
        <v>1207</v>
      </c>
      <c r="L86" s="195">
        <f t="shared" si="2"/>
        <v>0.32489905787348589</v>
      </c>
      <c r="M86" s="651"/>
      <c r="O86" s="219" t="s">
        <v>343</v>
      </c>
      <c r="P86" s="104"/>
      <c r="Q86" s="260"/>
      <c r="R86" s="260"/>
      <c r="S86" s="260">
        <v>37</v>
      </c>
      <c r="T86" s="260">
        <v>344</v>
      </c>
      <c r="U86" s="281">
        <v>399</v>
      </c>
      <c r="V86" s="259">
        <v>780</v>
      </c>
      <c r="W86" s="654"/>
      <c r="AX86" s="219" t="s">
        <v>370</v>
      </c>
      <c r="AY86" s="407"/>
      <c r="AZ86" s="406"/>
      <c r="BA86" s="406"/>
      <c r="BB86" s="260"/>
      <c r="BC86" s="260"/>
      <c r="BD86" s="260"/>
      <c r="BE86" s="281">
        <v>2</v>
      </c>
      <c r="BF86" s="259">
        <v>2</v>
      </c>
      <c r="BG86" s="657"/>
    </row>
    <row r="87" spans="1:59" ht="19.5" customHeight="1" x14ac:dyDescent="0.25">
      <c r="A87" s="187" t="s">
        <v>325</v>
      </c>
      <c r="B87" s="375">
        <v>1</v>
      </c>
      <c r="C87" s="375"/>
      <c r="D87" s="260"/>
      <c r="E87" s="260"/>
      <c r="F87" s="260"/>
      <c r="G87" s="260"/>
      <c r="H87" s="260">
        <v>17</v>
      </c>
      <c r="I87" s="260">
        <v>67</v>
      </c>
      <c r="J87" s="261">
        <v>92</v>
      </c>
      <c r="K87" s="319">
        <v>177</v>
      </c>
      <c r="L87" s="195">
        <f t="shared" si="2"/>
        <v>4.7644683714670254E-2</v>
      </c>
      <c r="M87" s="651"/>
      <c r="O87" s="219" t="s">
        <v>344</v>
      </c>
      <c r="P87" s="104"/>
      <c r="Q87" s="260"/>
      <c r="R87" s="260"/>
      <c r="S87" s="260">
        <v>1</v>
      </c>
      <c r="T87" s="260">
        <v>13</v>
      </c>
      <c r="U87" s="281">
        <v>82</v>
      </c>
      <c r="V87" s="259">
        <v>96</v>
      </c>
      <c r="W87" s="654"/>
      <c r="AX87" s="219" t="s">
        <v>310</v>
      </c>
      <c r="AY87" s="407"/>
      <c r="AZ87" s="406"/>
      <c r="BA87" s="406"/>
      <c r="BB87" s="260"/>
      <c r="BC87" s="260"/>
      <c r="BD87" s="260"/>
      <c r="BE87" s="281">
        <v>2</v>
      </c>
      <c r="BF87" s="259">
        <v>2</v>
      </c>
      <c r="BG87" s="657"/>
    </row>
    <row r="88" spans="1:59" ht="15" customHeight="1" thickBot="1" x14ac:dyDescent="0.3">
      <c r="A88" s="187" t="s">
        <v>327</v>
      </c>
      <c r="B88" s="375"/>
      <c r="C88" s="375"/>
      <c r="D88" s="260"/>
      <c r="E88" s="260"/>
      <c r="F88" s="260"/>
      <c r="G88" s="260"/>
      <c r="H88" s="260">
        <v>6</v>
      </c>
      <c r="I88" s="260">
        <v>2</v>
      </c>
      <c r="J88" s="261"/>
      <c r="K88" s="319">
        <v>8</v>
      </c>
      <c r="L88" s="195">
        <f t="shared" si="2"/>
        <v>2.1534320323014803E-3</v>
      </c>
      <c r="M88" s="651"/>
      <c r="O88" s="219" t="s">
        <v>345</v>
      </c>
      <c r="P88" s="104"/>
      <c r="Q88" s="260"/>
      <c r="R88" s="260"/>
      <c r="S88" s="260">
        <v>4</v>
      </c>
      <c r="T88" s="260">
        <v>127</v>
      </c>
      <c r="U88" s="281">
        <v>265</v>
      </c>
      <c r="V88" s="259">
        <v>396</v>
      </c>
      <c r="W88" s="654"/>
      <c r="AX88" s="219" t="s">
        <v>371</v>
      </c>
      <c r="AY88" s="407"/>
      <c r="AZ88" s="406"/>
      <c r="BA88" s="406"/>
      <c r="BB88" s="260"/>
      <c r="BC88" s="260"/>
      <c r="BD88" s="260"/>
      <c r="BE88" s="281">
        <v>1</v>
      </c>
      <c r="BF88" s="259">
        <v>1</v>
      </c>
      <c r="BG88" s="658"/>
    </row>
    <row r="89" spans="1:59" ht="18.75" customHeight="1" thickTop="1" thickBot="1" x14ac:dyDescent="0.3">
      <c r="A89" s="187" t="s">
        <v>334</v>
      </c>
      <c r="B89" s="375"/>
      <c r="C89" s="375"/>
      <c r="D89" s="260"/>
      <c r="E89" s="260"/>
      <c r="F89" s="260"/>
      <c r="G89" s="260"/>
      <c r="H89" s="260"/>
      <c r="I89" s="260">
        <v>2</v>
      </c>
      <c r="J89" s="261"/>
      <c r="K89" s="319">
        <v>2</v>
      </c>
      <c r="L89" s="195">
        <f t="shared" si="2"/>
        <v>5.3835800807537008E-4</v>
      </c>
      <c r="M89" s="651"/>
      <c r="O89" s="219" t="s">
        <v>346</v>
      </c>
      <c r="P89" s="104"/>
      <c r="Q89" s="260"/>
      <c r="R89" s="260"/>
      <c r="S89" s="260">
        <v>12</v>
      </c>
      <c r="T89" s="260">
        <v>53</v>
      </c>
      <c r="U89" s="281">
        <v>49</v>
      </c>
      <c r="V89" s="259">
        <v>114</v>
      </c>
      <c r="W89" s="654"/>
      <c r="AX89" s="279" t="s">
        <v>367</v>
      </c>
      <c r="AY89" s="183"/>
      <c r="AZ89" s="262"/>
      <c r="BA89" s="262"/>
      <c r="BB89" s="262"/>
      <c r="BC89" s="262">
        <v>13</v>
      </c>
      <c r="BD89" s="262">
        <v>56</v>
      </c>
      <c r="BE89" s="283">
        <v>34</v>
      </c>
      <c r="BF89" s="258">
        <v>103</v>
      </c>
    </row>
    <row r="90" spans="1:59" ht="18.75" customHeight="1" thickTop="1" thickBot="1" x14ac:dyDescent="0.3">
      <c r="A90" s="187" t="s">
        <v>336</v>
      </c>
      <c r="B90" s="375"/>
      <c r="C90" s="375"/>
      <c r="D90" s="260"/>
      <c r="E90" s="260"/>
      <c r="F90" s="260"/>
      <c r="G90" s="260"/>
      <c r="H90" s="260"/>
      <c r="I90" s="260"/>
      <c r="J90" s="261">
        <v>1</v>
      </c>
      <c r="K90" s="319">
        <v>1</v>
      </c>
      <c r="L90" s="195">
        <f t="shared" si="2"/>
        <v>2.6917900403768504E-4</v>
      </c>
      <c r="M90" s="651"/>
      <c r="O90" s="219" t="s">
        <v>347</v>
      </c>
      <c r="P90" s="104"/>
      <c r="Q90" s="260"/>
      <c r="R90" s="260"/>
      <c r="S90" s="260">
        <v>4</v>
      </c>
      <c r="T90" s="260">
        <v>2</v>
      </c>
      <c r="U90" s="281">
        <v>34</v>
      </c>
      <c r="V90" s="259">
        <v>40</v>
      </c>
      <c r="W90" s="654"/>
      <c r="AX90" s="219" t="s">
        <v>303</v>
      </c>
      <c r="AY90" s="407"/>
      <c r="AZ90" s="406"/>
      <c r="BA90" s="406"/>
      <c r="BB90" s="260"/>
      <c r="BC90" s="260">
        <v>13</v>
      </c>
      <c r="BD90" s="260">
        <v>56</v>
      </c>
      <c r="BE90" s="281">
        <v>34</v>
      </c>
      <c r="BF90" s="259">
        <v>103</v>
      </c>
      <c r="BG90" s="403">
        <f>BF89/BF115</f>
        <v>1.7502124044180119E-2</v>
      </c>
    </row>
    <row r="91" spans="1:59" ht="18.75" customHeight="1" thickTop="1" thickBot="1" x14ac:dyDescent="0.3">
      <c r="A91" s="187" t="s">
        <v>338</v>
      </c>
      <c r="B91" s="375"/>
      <c r="C91" s="375"/>
      <c r="D91" s="260"/>
      <c r="E91" s="260"/>
      <c r="F91" s="260"/>
      <c r="G91" s="260"/>
      <c r="H91" s="260">
        <v>3</v>
      </c>
      <c r="I91" s="260">
        <v>212</v>
      </c>
      <c r="J91" s="261">
        <v>233</v>
      </c>
      <c r="K91" s="319">
        <v>448</v>
      </c>
      <c r="L91" s="195">
        <f t="shared" si="2"/>
        <v>0.12059219380888291</v>
      </c>
      <c r="M91" s="651"/>
      <c r="O91" s="219" t="s">
        <v>348</v>
      </c>
      <c r="P91" s="104"/>
      <c r="Q91" s="260"/>
      <c r="R91" s="260"/>
      <c r="S91" s="260">
        <v>158</v>
      </c>
      <c r="T91" s="260">
        <v>405</v>
      </c>
      <c r="U91" s="281">
        <v>676</v>
      </c>
      <c r="V91" s="259">
        <v>1239</v>
      </c>
      <c r="W91" s="654"/>
      <c r="AX91" s="279" t="s">
        <v>345</v>
      </c>
      <c r="AY91" s="183"/>
      <c r="AZ91" s="262"/>
      <c r="BA91" s="262"/>
      <c r="BB91" s="262"/>
      <c r="BC91" s="262"/>
      <c r="BD91" s="262"/>
      <c r="BE91" s="283">
        <v>63</v>
      </c>
      <c r="BF91" s="258">
        <v>63</v>
      </c>
    </row>
    <row r="92" spans="1:59" ht="18.75" customHeight="1" thickTop="1" x14ac:dyDescent="0.25">
      <c r="A92" s="187" t="s">
        <v>339</v>
      </c>
      <c r="B92" s="375"/>
      <c r="C92" s="375"/>
      <c r="D92" s="260"/>
      <c r="E92" s="260"/>
      <c r="F92" s="260"/>
      <c r="G92" s="260"/>
      <c r="H92" s="260"/>
      <c r="I92" s="260">
        <v>6</v>
      </c>
      <c r="J92" s="261">
        <v>10</v>
      </c>
      <c r="K92" s="319">
        <v>16</v>
      </c>
      <c r="L92" s="195">
        <f t="shared" si="2"/>
        <v>4.3068640646029607E-3</v>
      </c>
      <c r="M92" s="651"/>
      <c r="O92" s="219" t="s">
        <v>349</v>
      </c>
      <c r="P92" s="104"/>
      <c r="Q92" s="260"/>
      <c r="R92" s="260"/>
      <c r="S92" s="260">
        <v>57</v>
      </c>
      <c r="T92" s="260">
        <v>460</v>
      </c>
      <c r="U92" s="281">
        <v>553</v>
      </c>
      <c r="V92" s="259">
        <v>1070</v>
      </c>
      <c r="W92" s="654"/>
      <c r="AX92" s="219" t="s">
        <v>299</v>
      </c>
      <c r="AY92" s="407"/>
      <c r="AZ92" s="406"/>
      <c r="BA92" s="406"/>
      <c r="BB92" s="260"/>
      <c r="BC92" s="260"/>
      <c r="BD92" s="260"/>
      <c r="BE92" s="281">
        <v>14</v>
      </c>
      <c r="BF92" s="259">
        <v>14</v>
      </c>
      <c r="BG92" s="653">
        <f>BF91/BF115</f>
        <v>1.070518266779949E-2</v>
      </c>
    </row>
    <row r="93" spans="1:59" ht="18.75" customHeight="1" x14ac:dyDescent="0.25">
      <c r="A93" s="187" t="s">
        <v>345</v>
      </c>
      <c r="B93" s="375"/>
      <c r="C93" s="375"/>
      <c r="D93" s="260"/>
      <c r="E93" s="260"/>
      <c r="F93" s="260"/>
      <c r="G93" s="260"/>
      <c r="H93" s="260">
        <v>18</v>
      </c>
      <c r="I93" s="260">
        <v>191</v>
      </c>
      <c r="J93" s="261">
        <v>553</v>
      </c>
      <c r="K93" s="319">
        <v>762</v>
      </c>
      <c r="L93" s="195">
        <f t="shared" si="2"/>
        <v>0.20511440107671602</v>
      </c>
      <c r="M93" s="651"/>
      <c r="O93" s="219" t="s">
        <v>350</v>
      </c>
      <c r="P93" s="104"/>
      <c r="Q93" s="260"/>
      <c r="R93" s="260"/>
      <c r="S93" s="260">
        <v>23</v>
      </c>
      <c r="T93" s="260">
        <v>284</v>
      </c>
      <c r="U93" s="281">
        <v>535</v>
      </c>
      <c r="V93" s="259">
        <v>842</v>
      </c>
      <c r="W93" s="654"/>
      <c r="AX93" s="219" t="s">
        <v>300</v>
      </c>
      <c r="AY93" s="407"/>
      <c r="AZ93" s="406"/>
      <c r="BA93" s="406"/>
      <c r="BB93" s="260"/>
      <c r="BC93" s="260"/>
      <c r="BD93" s="260"/>
      <c r="BE93" s="281">
        <v>4</v>
      </c>
      <c r="BF93" s="259">
        <v>4</v>
      </c>
      <c r="BG93" s="654"/>
    </row>
    <row r="94" spans="1:59" ht="18.75" customHeight="1" x14ac:dyDescent="0.25">
      <c r="A94" s="187" t="s">
        <v>346</v>
      </c>
      <c r="B94" s="375"/>
      <c r="C94" s="375"/>
      <c r="D94" s="260"/>
      <c r="E94" s="260"/>
      <c r="F94" s="260"/>
      <c r="G94" s="260"/>
      <c r="H94" s="260"/>
      <c r="I94" s="260">
        <v>18</v>
      </c>
      <c r="J94" s="261">
        <v>2</v>
      </c>
      <c r="K94" s="319">
        <v>20</v>
      </c>
      <c r="L94" s="195">
        <f t="shared" si="2"/>
        <v>5.3835800807537013E-3</v>
      </c>
      <c r="M94" s="651"/>
      <c r="O94" s="219" t="s">
        <v>351</v>
      </c>
      <c r="P94" s="104"/>
      <c r="Q94" s="260"/>
      <c r="R94" s="260"/>
      <c r="S94" s="260">
        <v>3</v>
      </c>
      <c r="T94" s="260">
        <v>172</v>
      </c>
      <c r="U94" s="281">
        <v>209</v>
      </c>
      <c r="V94" s="259">
        <v>384</v>
      </c>
      <c r="W94" s="654"/>
      <c r="AX94" s="219" t="s">
        <v>302</v>
      </c>
      <c r="AY94" s="407"/>
      <c r="AZ94" s="406"/>
      <c r="BA94" s="406"/>
      <c r="BB94" s="260"/>
      <c r="BC94" s="260"/>
      <c r="BD94" s="260"/>
      <c r="BE94" s="281">
        <v>12</v>
      </c>
      <c r="BF94" s="259">
        <v>12</v>
      </c>
      <c r="BG94" s="654"/>
    </row>
    <row r="95" spans="1:59" ht="18.75" customHeight="1" x14ac:dyDescent="0.25">
      <c r="A95" s="187" t="s">
        <v>351</v>
      </c>
      <c r="B95" s="375"/>
      <c r="C95" s="375"/>
      <c r="D95" s="260"/>
      <c r="E95" s="260"/>
      <c r="F95" s="260"/>
      <c r="G95" s="260"/>
      <c r="H95" s="260"/>
      <c r="I95" s="260">
        <v>8</v>
      </c>
      <c r="J95" s="261">
        <v>18</v>
      </c>
      <c r="K95" s="319">
        <v>26</v>
      </c>
      <c r="L95" s="195">
        <f t="shared" si="2"/>
        <v>6.9986541049798113E-3</v>
      </c>
      <c r="M95" s="651"/>
      <c r="O95" s="219" t="s">
        <v>352</v>
      </c>
      <c r="P95" s="104"/>
      <c r="Q95" s="260"/>
      <c r="R95" s="260"/>
      <c r="S95" s="260"/>
      <c r="T95" s="260"/>
      <c r="U95" s="281">
        <v>2</v>
      </c>
      <c r="V95" s="259">
        <v>2</v>
      </c>
      <c r="W95" s="654"/>
      <c r="AX95" s="219" t="s">
        <v>228</v>
      </c>
      <c r="AY95" s="407"/>
      <c r="AZ95" s="406"/>
      <c r="BA95" s="406"/>
      <c r="BB95" s="260"/>
      <c r="BC95" s="260"/>
      <c r="BD95" s="260"/>
      <c r="BE95" s="281">
        <v>5</v>
      </c>
      <c r="BF95" s="259">
        <v>5</v>
      </c>
      <c r="BG95" s="654"/>
    </row>
    <row r="96" spans="1:59" ht="18.75" customHeight="1" x14ac:dyDescent="0.25">
      <c r="A96" s="187" t="s">
        <v>352</v>
      </c>
      <c r="B96" s="375"/>
      <c r="C96" s="375"/>
      <c r="D96" s="260"/>
      <c r="E96" s="260"/>
      <c r="F96" s="260"/>
      <c r="G96" s="260"/>
      <c r="H96" s="260">
        <v>3</v>
      </c>
      <c r="I96" s="260">
        <v>30</v>
      </c>
      <c r="J96" s="261">
        <v>36</v>
      </c>
      <c r="K96" s="319">
        <v>69</v>
      </c>
      <c r="L96" s="195">
        <f t="shared" si="2"/>
        <v>1.857335127860027E-2</v>
      </c>
      <c r="M96" s="651"/>
      <c r="O96" s="219" t="s">
        <v>354</v>
      </c>
      <c r="P96" s="104"/>
      <c r="Q96" s="260"/>
      <c r="R96" s="260"/>
      <c r="S96" s="260"/>
      <c r="T96" s="260"/>
      <c r="U96" s="281">
        <v>1</v>
      </c>
      <c r="V96" s="259">
        <v>1</v>
      </c>
      <c r="W96" s="654"/>
      <c r="AX96" s="219" t="s">
        <v>304</v>
      </c>
      <c r="AY96" s="407"/>
      <c r="AZ96" s="406"/>
      <c r="BA96" s="406"/>
      <c r="BB96" s="260"/>
      <c r="BC96" s="260"/>
      <c r="BD96" s="260"/>
      <c r="BE96" s="281">
        <v>3</v>
      </c>
      <c r="BF96" s="259">
        <v>3</v>
      </c>
      <c r="BG96" s="654"/>
    </row>
    <row r="97" spans="1:59" ht="18.75" customHeight="1" x14ac:dyDescent="0.25">
      <c r="A97" s="187" t="s">
        <v>354</v>
      </c>
      <c r="B97" s="375"/>
      <c r="C97" s="375"/>
      <c r="D97" s="260"/>
      <c r="E97" s="260"/>
      <c r="F97" s="260"/>
      <c r="G97" s="260">
        <v>4</v>
      </c>
      <c r="H97" s="260">
        <v>9</v>
      </c>
      <c r="I97" s="260">
        <v>22</v>
      </c>
      <c r="J97" s="261">
        <v>4</v>
      </c>
      <c r="K97" s="319">
        <v>39</v>
      </c>
      <c r="L97" s="195">
        <f t="shared" si="2"/>
        <v>1.0497981157469718E-2</v>
      </c>
      <c r="M97" s="651"/>
      <c r="O97" s="219" t="s">
        <v>355</v>
      </c>
      <c r="P97" s="104"/>
      <c r="Q97" s="260"/>
      <c r="R97" s="260"/>
      <c r="S97" s="260">
        <v>1</v>
      </c>
      <c r="T97" s="260">
        <v>51</v>
      </c>
      <c r="U97" s="281">
        <v>51</v>
      </c>
      <c r="V97" s="259">
        <v>103</v>
      </c>
      <c r="W97" s="654"/>
      <c r="AX97" s="219" t="s">
        <v>231</v>
      </c>
      <c r="AY97" s="407"/>
      <c r="AZ97" s="406"/>
      <c r="BA97" s="406"/>
      <c r="BB97" s="260"/>
      <c r="BC97" s="260"/>
      <c r="BD97" s="260"/>
      <c r="BE97" s="281">
        <v>20</v>
      </c>
      <c r="BF97" s="259">
        <v>20</v>
      </c>
      <c r="BG97" s="654"/>
    </row>
    <row r="98" spans="1:59" ht="18.75" customHeight="1" x14ac:dyDescent="0.25">
      <c r="A98" s="187" t="s">
        <v>355</v>
      </c>
      <c r="B98" s="375"/>
      <c r="C98" s="375"/>
      <c r="D98" s="260"/>
      <c r="E98" s="260"/>
      <c r="F98" s="260"/>
      <c r="G98" s="260"/>
      <c r="H98" s="260">
        <v>1</v>
      </c>
      <c r="I98" s="260">
        <v>60</v>
      </c>
      <c r="J98" s="261">
        <v>155</v>
      </c>
      <c r="K98" s="319">
        <v>216</v>
      </c>
      <c r="L98" s="195">
        <f t="shared" si="2"/>
        <v>5.8142664872139975E-2</v>
      </c>
      <c r="M98" s="651"/>
      <c r="O98" s="219" t="s">
        <v>356</v>
      </c>
      <c r="P98" s="104"/>
      <c r="Q98" s="260"/>
      <c r="R98" s="260"/>
      <c r="S98" s="260">
        <v>12</v>
      </c>
      <c r="T98" s="260">
        <v>61</v>
      </c>
      <c r="U98" s="281">
        <v>95</v>
      </c>
      <c r="V98" s="259">
        <v>168</v>
      </c>
      <c r="W98" s="654"/>
      <c r="AX98" s="219" t="s">
        <v>238</v>
      </c>
      <c r="AY98" s="407"/>
      <c r="AZ98" s="406"/>
      <c r="BA98" s="406"/>
      <c r="BB98" s="260"/>
      <c r="BC98" s="260"/>
      <c r="BD98" s="260"/>
      <c r="BE98" s="281">
        <v>2</v>
      </c>
      <c r="BF98" s="259">
        <v>2</v>
      </c>
      <c r="BG98" s="654"/>
    </row>
    <row r="99" spans="1:59" ht="19.5" customHeight="1" x14ac:dyDescent="0.25">
      <c r="A99" s="187" t="s">
        <v>356</v>
      </c>
      <c r="B99" s="375"/>
      <c r="C99" s="375"/>
      <c r="D99" s="260"/>
      <c r="E99" s="260"/>
      <c r="F99" s="260"/>
      <c r="G99" s="260"/>
      <c r="H99" s="260">
        <v>89</v>
      </c>
      <c r="I99" s="260">
        <v>91</v>
      </c>
      <c r="J99" s="261">
        <v>55</v>
      </c>
      <c r="K99" s="319">
        <v>235</v>
      </c>
      <c r="L99" s="195">
        <f t="shared" si="2"/>
        <v>6.3257065948855995E-2</v>
      </c>
      <c r="M99" s="651"/>
      <c r="O99" s="219" t="s">
        <v>357</v>
      </c>
      <c r="P99" s="104"/>
      <c r="Q99" s="260"/>
      <c r="R99" s="260"/>
      <c r="S99" s="260">
        <v>17</v>
      </c>
      <c r="T99" s="260">
        <v>126</v>
      </c>
      <c r="U99" s="281">
        <v>111</v>
      </c>
      <c r="V99" s="259">
        <v>254</v>
      </c>
      <c r="W99" s="654"/>
      <c r="AX99" s="219" t="s">
        <v>306</v>
      </c>
      <c r="AY99" s="407"/>
      <c r="AZ99" s="406"/>
      <c r="BA99" s="406"/>
      <c r="BB99" s="260"/>
      <c r="BC99" s="260"/>
      <c r="BD99" s="260"/>
      <c r="BE99" s="281">
        <v>1</v>
      </c>
      <c r="BF99" s="259">
        <v>1</v>
      </c>
      <c r="BG99" s="654"/>
    </row>
    <row r="100" spans="1:59" ht="20.25" customHeight="1" x14ac:dyDescent="0.25">
      <c r="A100" s="187" t="s">
        <v>357</v>
      </c>
      <c r="B100" s="375"/>
      <c r="C100" s="375"/>
      <c r="D100" s="260"/>
      <c r="E100" s="260"/>
      <c r="F100" s="260"/>
      <c r="G100" s="260"/>
      <c r="H100" s="260"/>
      <c r="I100" s="260"/>
      <c r="J100" s="261">
        <v>21</v>
      </c>
      <c r="K100" s="319">
        <v>21</v>
      </c>
      <c r="L100" s="195">
        <f t="shared" si="2"/>
        <v>5.652759084791386E-3</v>
      </c>
      <c r="M100" s="651"/>
      <c r="O100" s="219" t="s">
        <v>359</v>
      </c>
      <c r="P100" s="104"/>
      <c r="Q100" s="260"/>
      <c r="R100" s="260"/>
      <c r="S100" s="260">
        <v>3</v>
      </c>
      <c r="T100" s="260">
        <v>69</v>
      </c>
      <c r="U100" s="281">
        <v>86</v>
      </c>
      <c r="V100" s="259">
        <v>158</v>
      </c>
      <c r="W100" s="654"/>
      <c r="AX100" s="219" t="s">
        <v>229</v>
      </c>
      <c r="AY100" s="407"/>
      <c r="AZ100" s="406"/>
      <c r="BA100" s="406"/>
      <c r="BB100" s="260"/>
      <c r="BC100" s="260"/>
      <c r="BD100" s="260"/>
      <c r="BE100" s="281">
        <v>1</v>
      </c>
      <c r="BF100" s="259">
        <v>1</v>
      </c>
      <c r="BG100" s="654"/>
    </row>
    <row r="101" spans="1:59" ht="20.25" customHeight="1" thickBot="1" x14ac:dyDescent="0.3">
      <c r="A101" s="187" t="s">
        <v>362</v>
      </c>
      <c r="B101" s="375"/>
      <c r="C101" s="375"/>
      <c r="D101" s="260"/>
      <c r="E101" s="260"/>
      <c r="F101" s="260"/>
      <c r="G101" s="260"/>
      <c r="H101" s="260">
        <v>9</v>
      </c>
      <c r="I101" s="260">
        <v>180</v>
      </c>
      <c r="J101" s="261">
        <v>129</v>
      </c>
      <c r="K101" s="319">
        <v>318</v>
      </c>
      <c r="L101" s="195">
        <f t="shared" si="2"/>
        <v>8.5598923283983844E-2</v>
      </c>
      <c r="M101" s="651"/>
      <c r="O101" s="219" t="s">
        <v>360</v>
      </c>
      <c r="P101" s="104"/>
      <c r="Q101" s="260"/>
      <c r="R101" s="260"/>
      <c r="S101" s="260"/>
      <c r="T101" s="260"/>
      <c r="U101" s="281">
        <v>18</v>
      </c>
      <c r="V101" s="259">
        <v>18</v>
      </c>
      <c r="W101" s="654"/>
      <c r="AX101" s="219" t="s">
        <v>230</v>
      </c>
      <c r="AY101" s="407"/>
      <c r="AZ101" s="406"/>
      <c r="BA101" s="406"/>
      <c r="BB101" s="260"/>
      <c r="BC101" s="260"/>
      <c r="BD101" s="260"/>
      <c r="BE101" s="281">
        <v>1</v>
      </c>
      <c r="BF101" s="259">
        <v>1</v>
      </c>
      <c r="BG101" s="655"/>
    </row>
    <row r="102" spans="1:59" ht="15.75" customHeight="1" thickTop="1" thickBot="1" x14ac:dyDescent="0.3">
      <c r="A102" s="187" t="s">
        <v>363</v>
      </c>
      <c r="B102" s="375"/>
      <c r="C102" s="375"/>
      <c r="D102" s="260"/>
      <c r="E102" s="260"/>
      <c r="F102" s="260"/>
      <c r="G102" s="260"/>
      <c r="H102" s="260"/>
      <c r="I102" s="260">
        <v>27</v>
      </c>
      <c r="J102" s="261">
        <v>57</v>
      </c>
      <c r="K102" s="319">
        <v>84</v>
      </c>
      <c r="L102" s="195">
        <f t="shared" si="2"/>
        <v>2.2611036339165544E-2</v>
      </c>
      <c r="M102" s="651"/>
      <c r="O102" s="219" t="s">
        <v>361</v>
      </c>
      <c r="P102" s="104"/>
      <c r="Q102" s="260"/>
      <c r="R102" s="260"/>
      <c r="S102" s="260">
        <v>1</v>
      </c>
      <c r="T102" s="260"/>
      <c r="U102" s="281"/>
      <c r="V102" s="259">
        <v>1</v>
      </c>
      <c r="W102" s="654"/>
      <c r="AX102" s="279" t="s">
        <v>368</v>
      </c>
      <c r="AY102" s="183"/>
      <c r="AZ102" s="262"/>
      <c r="BA102" s="262"/>
      <c r="BB102" s="262"/>
      <c r="BC102" s="262">
        <v>1</v>
      </c>
      <c r="BD102" s="262">
        <v>11</v>
      </c>
      <c r="BE102" s="283">
        <v>13</v>
      </c>
      <c r="BF102" s="258">
        <v>25</v>
      </c>
    </row>
    <row r="103" spans="1:59" ht="16.5" customHeight="1" thickTop="1" thickBot="1" x14ac:dyDescent="0.3">
      <c r="A103" s="187" t="s">
        <v>364</v>
      </c>
      <c r="B103" s="375"/>
      <c r="C103" s="375"/>
      <c r="D103" s="260"/>
      <c r="E103" s="260"/>
      <c r="F103" s="260"/>
      <c r="G103" s="260"/>
      <c r="H103" s="260">
        <v>4</v>
      </c>
      <c r="I103" s="260">
        <v>3</v>
      </c>
      <c r="J103" s="261">
        <v>50</v>
      </c>
      <c r="K103" s="319">
        <v>57</v>
      </c>
      <c r="L103" s="270">
        <f t="shared" si="2"/>
        <v>1.5343203230148048E-2</v>
      </c>
      <c r="M103" s="652"/>
      <c r="O103" s="219" t="s">
        <v>362</v>
      </c>
      <c r="P103" s="104"/>
      <c r="Q103" s="260"/>
      <c r="R103" s="260"/>
      <c r="S103" s="260">
        <v>99</v>
      </c>
      <c r="T103" s="260">
        <v>777</v>
      </c>
      <c r="U103" s="281">
        <v>882</v>
      </c>
      <c r="V103" s="259">
        <v>1758</v>
      </c>
      <c r="W103" s="654"/>
      <c r="AX103" s="219" t="s">
        <v>231</v>
      </c>
      <c r="AY103" s="407"/>
      <c r="AZ103" s="406"/>
      <c r="BA103" s="406"/>
      <c r="BB103" s="260"/>
      <c r="BC103" s="260">
        <v>1</v>
      </c>
      <c r="BD103" s="260">
        <v>11</v>
      </c>
      <c r="BE103" s="281">
        <v>13</v>
      </c>
      <c r="BF103" s="259">
        <v>25</v>
      </c>
      <c r="BG103" s="404">
        <f>BF102/BF115</f>
        <v>4.248088360237893E-3</v>
      </c>
    </row>
    <row r="104" spans="1:59" ht="16.5" customHeight="1" thickTop="1" thickBot="1" x14ac:dyDescent="0.35">
      <c r="A104" s="191" t="s">
        <v>246</v>
      </c>
      <c r="B104" s="377"/>
      <c r="C104" s="377"/>
      <c r="D104" s="322"/>
      <c r="E104" s="322"/>
      <c r="F104" s="322">
        <v>1</v>
      </c>
      <c r="G104" s="322">
        <v>6</v>
      </c>
      <c r="H104" s="322">
        <v>133</v>
      </c>
      <c r="I104" s="322">
        <v>372</v>
      </c>
      <c r="J104" s="322">
        <v>684</v>
      </c>
      <c r="K104" s="366">
        <v>1196</v>
      </c>
      <c r="O104" s="219" t="s">
        <v>363</v>
      </c>
      <c r="P104" s="104"/>
      <c r="Q104" s="260"/>
      <c r="R104" s="260"/>
      <c r="S104" s="260">
        <v>10</v>
      </c>
      <c r="T104" s="260">
        <v>100</v>
      </c>
      <c r="U104" s="281">
        <v>371</v>
      </c>
      <c r="V104" s="259">
        <v>481</v>
      </c>
      <c r="W104" s="654"/>
      <c r="AX104" s="279" t="s">
        <v>344</v>
      </c>
      <c r="AY104" s="183"/>
      <c r="AZ104" s="262"/>
      <c r="BA104" s="262"/>
      <c r="BB104" s="262"/>
      <c r="BC104" s="262"/>
      <c r="BD104" s="262"/>
      <c r="BE104" s="283">
        <v>6</v>
      </c>
      <c r="BF104" s="258">
        <v>6</v>
      </c>
    </row>
    <row r="105" spans="1:59" ht="16.5" customHeight="1" thickTop="1" x14ac:dyDescent="0.25">
      <c r="A105" s="187" t="s">
        <v>317</v>
      </c>
      <c r="B105" s="375"/>
      <c r="C105" s="375"/>
      <c r="D105" s="260"/>
      <c r="E105" s="260"/>
      <c r="F105" s="260"/>
      <c r="G105" s="260"/>
      <c r="H105" s="260"/>
      <c r="I105" s="260"/>
      <c r="J105" s="261">
        <v>1</v>
      </c>
      <c r="K105" s="319">
        <v>1</v>
      </c>
      <c r="L105" s="194">
        <f>K105/$K$104</f>
        <v>8.3612040133779263E-4</v>
      </c>
      <c r="M105" s="650">
        <f>K104/K115</f>
        <v>1.6851003874603733E-2</v>
      </c>
      <c r="O105" s="219" t="s">
        <v>365</v>
      </c>
      <c r="P105" s="104"/>
      <c r="Q105" s="260"/>
      <c r="R105" s="260"/>
      <c r="S105" s="260">
        <v>3</v>
      </c>
      <c r="T105" s="260">
        <v>191</v>
      </c>
      <c r="U105" s="281">
        <v>169</v>
      </c>
      <c r="V105" s="259">
        <v>363</v>
      </c>
      <c r="W105" s="654"/>
      <c r="AX105" s="219" t="s">
        <v>303</v>
      </c>
      <c r="AY105" s="407"/>
      <c r="AZ105" s="406"/>
      <c r="BA105" s="406"/>
      <c r="BB105" s="260"/>
      <c r="BC105" s="260"/>
      <c r="BD105" s="260"/>
      <c r="BE105" s="281">
        <v>1</v>
      </c>
      <c r="BF105" s="259">
        <v>1</v>
      </c>
      <c r="BG105" s="670">
        <f>BF104/BF115</f>
        <v>1.0195412064570944E-3</v>
      </c>
    </row>
    <row r="106" spans="1:59" ht="16.5" customHeight="1" thickBot="1" x14ac:dyDescent="0.3">
      <c r="A106" s="187" t="s">
        <v>325</v>
      </c>
      <c r="B106" s="375"/>
      <c r="C106" s="375"/>
      <c r="D106" s="260"/>
      <c r="E106" s="260"/>
      <c r="F106" s="260"/>
      <c r="G106" s="260"/>
      <c r="H106" s="260"/>
      <c r="I106" s="260">
        <v>1</v>
      </c>
      <c r="J106" s="261"/>
      <c r="K106" s="319">
        <v>1</v>
      </c>
      <c r="L106" s="195">
        <f t="shared" ref="L106:L113" si="3">K106/$K$104</f>
        <v>8.3612040133779263E-4</v>
      </c>
      <c r="M106" s="651"/>
      <c r="O106" s="219" t="s">
        <v>366</v>
      </c>
      <c r="P106" s="104"/>
      <c r="Q106" s="260"/>
      <c r="R106" s="260"/>
      <c r="S106" s="260"/>
      <c r="T106" s="260">
        <v>6</v>
      </c>
      <c r="U106" s="281">
        <v>67</v>
      </c>
      <c r="V106" s="259">
        <v>73</v>
      </c>
      <c r="W106" s="655"/>
      <c r="AX106" s="219" t="s">
        <v>306</v>
      </c>
      <c r="AY106" s="407"/>
      <c r="AZ106" s="406"/>
      <c r="BA106" s="406"/>
      <c r="BB106" s="260"/>
      <c r="BC106" s="260"/>
      <c r="BD106" s="260"/>
      <c r="BE106" s="281">
        <v>5</v>
      </c>
      <c r="BF106" s="259">
        <v>5</v>
      </c>
      <c r="BG106" s="671"/>
    </row>
    <row r="107" spans="1:59" ht="16.5" customHeight="1" thickTop="1" thickBot="1" x14ac:dyDescent="0.3">
      <c r="A107" s="187" t="s">
        <v>338</v>
      </c>
      <c r="B107" s="375"/>
      <c r="C107" s="375"/>
      <c r="D107" s="260"/>
      <c r="E107" s="260"/>
      <c r="F107" s="260"/>
      <c r="G107" s="260"/>
      <c r="H107" s="260">
        <v>88</v>
      </c>
      <c r="I107" s="260">
        <v>187</v>
      </c>
      <c r="J107" s="261">
        <v>146</v>
      </c>
      <c r="K107" s="319">
        <v>421</v>
      </c>
      <c r="L107" s="195">
        <f t="shared" si="3"/>
        <v>0.35200668896321069</v>
      </c>
      <c r="M107" s="651"/>
      <c r="O107" s="279" t="s">
        <v>242</v>
      </c>
      <c r="P107" s="282"/>
      <c r="Q107" s="262">
        <v>1</v>
      </c>
      <c r="R107" s="262"/>
      <c r="S107" s="262">
        <v>1337</v>
      </c>
      <c r="T107" s="262">
        <v>7849</v>
      </c>
      <c r="U107" s="283">
        <v>8461</v>
      </c>
      <c r="V107" s="258">
        <v>17648</v>
      </c>
      <c r="AX107" s="279" t="s">
        <v>343</v>
      </c>
      <c r="AY107" s="183"/>
      <c r="AZ107" s="262"/>
      <c r="BA107" s="262"/>
      <c r="BB107" s="262">
        <v>1</v>
      </c>
      <c r="BC107" s="262">
        <v>1</v>
      </c>
      <c r="BD107" s="262"/>
      <c r="BE107" s="283">
        <v>2</v>
      </c>
      <c r="BF107" s="258">
        <v>4</v>
      </c>
    </row>
    <row r="108" spans="1:59" ht="15.75" customHeight="1" thickTop="1" x14ac:dyDescent="0.25">
      <c r="A108" s="187" t="s">
        <v>339</v>
      </c>
      <c r="B108" s="375"/>
      <c r="C108" s="375"/>
      <c r="D108" s="260"/>
      <c r="E108" s="260"/>
      <c r="F108" s="260"/>
      <c r="G108" s="260"/>
      <c r="H108" s="260">
        <v>1</v>
      </c>
      <c r="I108" s="260"/>
      <c r="J108" s="261">
        <v>55</v>
      </c>
      <c r="K108" s="319">
        <v>56</v>
      </c>
      <c r="L108" s="195">
        <f t="shared" si="3"/>
        <v>4.6822742474916385E-2</v>
      </c>
      <c r="M108" s="651"/>
      <c r="O108" s="219" t="s">
        <v>317</v>
      </c>
      <c r="P108" s="104"/>
      <c r="Q108" s="260"/>
      <c r="R108" s="260"/>
      <c r="S108" s="260"/>
      <c r="T108" s="260">
        <v>3</v>
      </c>
      <c r="U108" s="281">
        <v>4</v>
      </c>
      <c r="V108" s="259">
        <v>7</v>
      </c>
      <c r="W108" s="654">
        <f>V107/V140</f>
        <v>0.2932584456371824</v>
      </c>
      <c r="AX108" s="219" t="s">
        <v>300</v>
      </c>
      <c r="AY108" s="407"/>
      <c r="AZ108" s="406"/>
      <c r="BA108" s="406"/>
      <c r="BB108" s="260"/>
      <c r="BC108" s="260">
        <v>1</v>
      </c>
      <c r="BD108" s="260"/>
      <c r="BE108" s="281"/>
      <c r="BF108" s="259">
        <v>1</v>
      </c>
      <c r="BG108" s="670">
        <f>BF107/BF115</f>
        <v>6.7969413763806284E-4</v>
      </c>
    </row>
    <row r="109" spans="1:59" ht="15" customHeight="1" x14ac:dyDescent="0.25">
      <c r="A109" s="187" t="s">
        <v>345</v>
      </c>
      <c r="B109" s="375"/>
      <c r="C109" s="375"/>
      <c r="D109" s="260"/>
      <c r="E109" s="260"/>
      <c r="F109" s="260"/>
      <c r="G109" s="260"/>
      <c r="H109" s="260"/>
      <c r="I109" s="260">
        <v>5</v>
      </c>
      <c r="J109" s="261">
        <v>2</v>
      </c>
      <c r="K109" s="319">
        <v>7</v>
      </c>
      <c r="L109" s="195">
        <f t="shared" si="3"/>
        <v>5.8528428093645481E-3</v>
      </c>
      <c r="M109" s="651"/>
      <c r="O109" s="219" t="s">
        <v>318</v>
      </c>
      <c r="P109" s="104"/>
      <c r="Q109" s="260"/>
      <c r="R109" s="260"/>
      <c r="S109" s="260"/>
      <c r="T109" s="260">
        <v>93</v>
      </c>
      <c r="U109" s="281">
        <v>183</v>
      </c>
      <c r="V109" s="259">
        <v>276</v>
      </c>
      <c r="W109" s="654"/>
      <c r="AX109" s="219" t="s">
        <v>302</v>
      </c>
      <c r="AY109" s="407"/>
      <c r="AZ109" s="406"/>
      <c r="BA109" s="406"/>
      <c r="BB109" s="260">
        <v>1</v>
      </c>
      <c r="BC109" s="260"/>
      <c r="BD109" s="260"/>
      <c r="BE109" s="281"/>
      <c r="BF109" s="259">
        <v>1</v>
      </c>
      <c r="BG109" s="672"/>
    </row>
    <row r="110" spans="1:59" ht="15.75" customHeight="1" thickBot="1" x14ac:dyDescent="0.3">
      <c r="A110" s="187" t="s">
        <v>351</v>
      </c>
      <c r="B110" s="375"/>
      <c r="C110" s="375"/>
      <c r="D110" s="260"/>
      <c r="E110" s="260"/>
      <c r="F110" s="260"/>
      <c r="G110" s="260"/>
      <c r="H110" s="260">
        <v>1</v>
      </c>
      <c r="I110" s="260"/>
      <c r="J110" s="261"/>
      <c r="K110" s="319">
        <v>1</v>
      </c>
      <c r="L110" s="195">
        <f t="shared" si="3"/>
        <v>8.3612040133779263E-4</v>
      </c>
      <c r="M110" s="651"/>
      <c r="O110" s="219" t="s">
        <v>319</v>
      </c>
      <c r="P110" s="104"/>
      <c r="Q110" s="260"/>
      <c r="R110" s="260"/>
      <c r="S110" s="260"/>
      <c r="T110" s="260"/>
      <c r="U110" s="281">
        <v>23</v>
      </c>
      <c r="V110" s="259">
        <v>23</v>
      </c>
      <c r="W110" s="654"/>
      <c r="AX110" s="219" t="s">
        <v>306</v>
      </c>
      <c r="AY110" s="407"/>
      <c r="AZ110" s="406"/>
      <c r="BA110" s="406"/>
      <c r="BB110" s="260"/>
      <c r="BC110" s="260"/>
      <c r="BD110" s="260"/>
      <c r="BE110" s="281">
        <v>2</v>
      </c>
      <c r="BF110" s="259">
        <v>2</v>
      </c>
      <c r="BG110" s="671"/>
    </row>
    <row r="111" spans="1:59" ht="16.5" customHeight="1" thickTop="1" thickBot="1" x14ac:dyDescent="0.3">
      <c r="A111" s="187" t="s">
        <v>352</v>
      </c>
      <c r="B111" s="375"/>
      <c r="C111" s="375"/>
      <c r="D111" s="260"/>
      <c r="E111" s="260"/>
      <c r="F111" s="260"/>
      <c r="G111" s="260"/>
      <c r="H111" s="260">
        <v>1</v>
      </c>
      <c r="I111" s="260">
        <v>69</v>
      </c>
      <c r="J111" s="261">
        <v>218</v>
      </c>
      <c r="K111" s="319">
        <v>288</v>
      </c>
      <c r="L111" s="195">
        <f t="shared" si="3"/>
        <v>0.24080267558528429</v>
      </c>
      <c r="M111" s="651"/>
      <c r="O111" s="219" t="s">
        <v>320</v>
      </c>
      <c r="P111" s="104"/>
      <c r="Q111" s="260"/>
      <c r="R111" s="260"/>
      <c r="S111" s="260">
        <v>1</v>
      </c>
      <c r="T111" s="260">
        <v>7</v>
      </c>
      <c r="U111" s="281">
        <v>32</v>
      </c>
      <c r="V111" s="259">
        <v>40</v>
      </c>
      <c r="W111" s="654"/>
      <c r="AX111" s="279" t="s">
        <v>362</v>
      </c>
      <c r="AY111" s="183"/>
      <c r="AZ111" s="262"/>
      <c r="BA111" s="262"/>
      <c r="BB111" s="262"/>
      <c r="BC111" s="262">
        <v>4</v>
      </c>
      <c r="BD111" s="262"/>
      <c r="BE111" s="283"/>
      <c r="BF111" s="258">
        <v>4</v>
      </c>
      <c r="BG111" s="405"/>
    </row>
    <row r="112" spans="1:59" ht="16.5" customHeight="1" thickTop="1" x14ac:dyDescent="0.25">
      <c r="A112" s="187" t="s">
        <v>354</v>
      </c>
      <c r="B112" s="375"/>
      <c r="C112" s="375"/>
      <c r="D112" s="260"/>
      <c r="E112" s="260"/>
      <c r="F112" s="260">
        <v>1</v>
      </c>
      <c r="G112" s="260">
        <v>2</v>
      </c>
      <c r="H112" s="260">
        <v>21</v>
      </c>
      <c r="I112" s="260">
        <v>23</v>
      </c>
      <c r="J112" s="261">
        <v>51</v>
      </c>
      <c r="K112" s="319">
        <v>98</v>
      </c>
      <c r="L112" s="195">
        <f t="shared" si="3"/>
        <v>8.193979933110368E-2</v>
      </c>
      <c r="M112" s="651"/>
      <c r="O112" s="219" t="s">
        <v>321</v>
      </c>
      <c r="P112" s="104"/>
      <c r="Q112" s="260"/>
      <c r="R112" s="260"/>
      <c r="S112" s="260">
        <v>3</v>
      </c>
      <c r="T112" s="260">
        <v>112</v>
      </c>
      <c r="U112" s="281">
        <v>30</v>
      </c>
      <c r="V112" s="259">
        <v>145</v>
      </c>
      <c r="W112" s="654"/>
      <c r="AX112" s="219" t="s">
        <v>228</v>
      </c>
      <c r="AY112" s="407"/>
      <c r="AZ112" s="406"/>
      <c r="BA112" s="406"/>
      <c r="BB112" s="260"/>
      <c r="BC112" s="260">
        <v>2</v>
      </c>
      <c r="BD112" s="260"/>
      <c r="BE112" s="281"/>
      <c r="BF112" s="259">
        <v>2</v>
      </c>
      <c r="BG112" s="670">
        <f>BF111/BF115</f>
        <v>6.7969413763806284E-4</v>
      </c>
    </row>
    <row r="113" spans="1:59" ht="15.75" customHeight="1" x14ac:dyDescent="0.25">
      <c r="A113" s="187" t="s">
        <v>355</v>
      </c>
      <c r="B113" s="375"/>
      <c r="C113" s="375"/>
      <c r="D113" s="260"/>
      <c r="E113" s="260"/>
      <c r="F113" s="260"/>
      <c r="G113" s="260"/>
      <c r="H113" s="260">
        <v>7</v>
      </c>
      <c r="I113" s="260"/>
      <c r="J113" s="261">
        <v>5</v>
      </c>
      <c r="K113" s="319">
        <v>12</v>
      </c>
      <c r="L113" s="195">
        <f t="shared" si="3"/>
        <v>1.0033444816053512E-2</v>
      </c>
      <c r="M113" s="651"/>
      <c r="O113" s="219" t="s">
        <v>324</v>
      </c>
      <c r="P113" s="104"/>
      <c r="Q113" s="260"/>
      <c r="R113" s="260"/>
      <c r="S113" s="260">
        <v>95</v>
      </c>
      <c r="T113" s="260">
        <v>958</v>
      </c>
      <c r="U113" s="281">
        <v>776</v>
      </c>
      <c r="V113" s="259">
        <v>1829</v>
      </c>
      <c r="W113" s="654"/>
      <c r="AX113" s="219" t="s">
        <v>231</v>
      </c>
      <c r="AY113" s="407"/>
      <c r="AZ113" s="406"/>
      <c r="BA113" s="406"/>
      <c r="BB113" s="260"/>
      <c r="BC113" s="260">
        <v>1</v>
      </c>
      <c r="BD113" s="260"/>
      <c r="BE113" s="281"/>
      <c r="BF113" s="259">
        <v>1</v>
      </c>
      <c r="BG113" s="672"/>
    </row>
    <row r="114" spans="1:59" ht="15.75" thickBot="1" x14ac:dyDescent="0.3">
      <c r="A114" s="187" t="s">
        <v>364</v>
      </c>
      <c r="B114" s="375"/>
      <c r="C114" s="375"/>
      <c r="D114" s="260"/>
      <c r="E114" s="260"/>
      <c r="F114" s="260"/>
      <c r="G114" s="260">
        <v>4</v>
      </c>
      <c r="H114" s="260">
        <v>14</v>
      </c>
      <c r="I114" s="260">
        <v>87</v>
      </c>
      <c r="J114" s="261">
        <v>206</v>
      </c>
      <c r="K114" s="319">
        <v>311</v>
      </c>
      <c r="L114" s="270">
        <f>K114/$K$104</f>
        <v>0.26003344481605351</v>
      </c>
      <c r="M114" s="652"/>
      <c r="O114" s="219" t="s">
        <v>325</v>
      </c>
      <c r="P114" s="104"/>
      <c r="Q114" s="260"/>
      <c r="R114" s="260"/>
      <c r="S114" s="260">
        <v>9</v>
      </c>
      <c r="T114" s="260">
        <v>54</v>
      </c>
      <c r="U114" s="281">
        <v>214</v>
      </c>
      <c r="V114" s="259">
        <v>277</v>
      </c>
      <c r="W114" s="654"/>
      <c r="AX114" s="219" t="s">
        <v>238</v>
      </c>
      <c r="AY114" s="408"/>
      <c r="AZ114" s="409"/>
      <c r="BA114" s="409"/>
      <c r="BB114" s="260"/>
      <c r="BC114" s="260">
        <v>1</v>
      </c>
      <c r="BD114" s="260"/>
      <c r="BE114" s="281"/>
      <c r="BF114" s="259">
        <v>1</v>
      </c>
      <c r="BG114" s="671"/>
    </row>
    <row r="115" spans="1:59" ht="20.25" thickTop="1" thickBot="1" x14ac:dyDescent="0.35">
      <c r="A115" s="382" t="s">
        <v>89</v>
      </c>
      <c r="B115" s="383">
        <v>1</v>
      </c>
      <c r="C115" s="383"/>
      <c r="D115" s="384"/>
      <c r="E115" s="384">
        <v>1</v>
      </c>
      <c r="F115" s="384">
        <v>3</v>
      </c>
      <c r="G115" s="384">
        <v>14</v>
      </c>
      <c r="H115" s="384">
        <v>6366</v>
      </c>
      <c r="I115" s="384">
        <v>29209</v>
      </c>
      <c r="J115" s="384">
        <v>35381</v>
      </c>
      <c r="K115" s="385">
        <v>70975</v>
      </c>
      <c r="O115" s="219" t="s">
        <v>329</v>
      </c>
      <c r="P115" s="104"/>
      <c r="Q115" s="260"/>
      <c r="R115" s="260"/>
      <c r="S115" s="260">
        <v>42</v>
      </c>
      <c r="T115" s="260">
        <v>529</v>
      </c>
      <c r="U115" s="281">
        <v>519</v>
      </c>
      <c r="V115" s="259">
        <v>1090</v>
      </c>
      <c r="W115" s="654"/>
      <c r="AX115" s="279" t="s">
        <v>89</v>
      </c>
      <c r="AY115" s="279"/>
      <c r="AZ115" s="282"/>
      <c r="BA115" s="262"/>
      <c r="BB115" s="262">
        <v>3</v>
      </c>
      <c r="BC115" s="262">
        <v>373</v>
      </c>
      <c r="BD115" s="262">
        <v>2316</v>
      </c>
      <c r="BE115" s="283">
        <v>3193</v>
      </c>
      <c r="BF115" s="258">
        <v>5885</v>
      </c>
    </row>
    <row r="116" spans="1:59" ht="19.5" thickTop="1" x14ac:dyDescent="0.3">
      <c r="O116" s="219" t="s">
        <v>333</v>
      </c>
      <c r="P116" s="104"/>
      <c r="Q116" s="260"/>
      <c r="R116" s="260"/>
      <c r="S116" s="260">
        <v>1</v>
      </c>
      <c r="T116" s="260">
        <v>46</v>
      </c>
      <c r="U116" s="281">
        <v>15</v>
      </c>
      <c r="V116" s="259">
        <v>62</v>
      </c>
      <c r="W116" s="654"/>
    </row>
    <row r="117" spans="1:59" x14ac:dyDescent="0.3">
      <c r="O117" s="219" t="s">
        <v>334</v>
      </c>
      <c r="P117" s="104"/>
      <c r="Q117" s="260"/>
      <c r="R117" s="260"/>
      <c r="S117" s="260"/>
      <c r="T117" s="260"/>
      <c r="U117" s="281">
        <v>2</v>
      </c>
      <c r="V117" s="259">
        <v>2</v>
      </c>
      <c r="W117" s="654"/>
    </row>
    <row r="118" spans="1:59" x14ac:dyDescent="0.3">
      <c r="O118" s="219" t="s">
        <v>335</v>
      </c>
      <c r="P118" s="104"/>
      <c r="Q118" s="260"/>
      <c r="R118" s="260"/>
      <c r="S118" s="260">
        <v>1</v>
      </c>
      <c r="T118" s="260">
        <v>2</v>
      </c>
      <c r="U118" s="281">
        <v>2</v>
      </c>
      <c r="V118" s="259">
        <v>5</v>
      </c>
      <c r="W118" s="654"/>
    </row>
    <row r="119" spans="1:59" x14ac:dyDescent="0.3">
      <c r="O119" s="219" t="s">
        <v>336</v>
      </c>
      <c r="P119" s="104"/>
      <c r="Q119" s="260"/>
      <c r="R119" s="260"/>
      <c r="S119" s="260"/>
      <c r="T119" s="260">
        <v>42</v>
      </c>
      <c r="U119" s="281">
        <v>138</v>
      </c>
      <c r="V119" s="259">
        <v>180</v>
      </c>
      <c r="W119" s="654"/>
    </row>
    <row r="120" spans="1:59" x14ac:dyDescent="0.3">
      <c r="O120" s="219" t="s">
        <v>337</v>
      </c>
      <c r="P120" s="104"/>
      <c r="Q120" s="260"/>
      <c r="R120" s="260"/>
      <c r="S120" s="260"/>
      <c r="T120" s="260"/>
      <c r="U120" s="281">
        <v>19</v>
      </c>
      <c r="V120" s="259">
        <v>19</v>
      </c>
      <c r="W120" s="654"/>
    </row>
    <row r="121" spans="1:59" x14ac:dyDescent="0.3">
      <c r="O121" s="219" t="s">
        <v>338</v>
      </c>
      <c r="P121" s="104"/>
      <c r="Q121" s="260"/>
      <c r="R121" s="260"/>
      <c r="S121" s="260">
        <v>16</v>
      </c>
      <c r="T121" s="260">
        <v>86</v>
      </c>
      <c r="U121" s="281">
        <v>153</v>
      </c>
      <c r="V121" s="259">
        <v>255</v>
      </c>
      <c r="W121" s="654"/>
    </row>
    <row r="122" spans="1:59" x14ac:dyDescent="0.3">
      <c r="O122" s="219" t="s">
        <v>339</v>
      </c>
      <c r="P122" s="104"/>
      <c r="Q122" s="260"/>
      <c r="R122" s="260"/>
      <c r="S122" s="260"/>
      <c r="T122" s="260">
        <v>7</v>
      </c>
      <c r="U122" s="281">
        <v>1</v>
      </c>
      <c r="V122" s="259">
        <v>8</v>
      </c>
      <c r="W122" s="654"/>
    </row>
    <row r="123" spans="1:59" x14ac:dyDescent="0.3">
      <c r="O123" s="219" t="s">
        <v>342</v>
      </c>
      <c r="P123" s="104"/>
      <c r="Q123" s="260"/>
      <c r="R123" s="260"/>
      <c r="S123" s="260"/>
      <c r="T123" s="260"/>
      <c r="U123" s="281">
        <v>1</v>
      </c>
      <c r="V123" s="259">
        <v>1</v>
      </c>
      <c r="W123" s="654"/>
    </row>
    <row r="124" spans="1:59" x14ac:dyDescent="0.3">
      <c r="O124" s="219" t="s">
        <v>345</v>
      </c>
      <c r="P124" s="104"/>
      <c r="Q124" s="260"/>
      <c r="R124" s="260"/>
      <c r="S124" s="260">
        <v>56</v>
      </c>
      <c r="T124" s="260">
        <v>503</v>
      </c>
      <c r="U124" s="281">
        <v>935</v>
      </c>
      <c r="V124" s="259">
        <v>1494</v>
      </c>
      <c r="W124" s="654"/>
    </row>
    <row r="125" spans="1:59" x14ac:dyDescent="0.3">
      <c r="O125" s="219" t="s">
        <v>346</v>
      </c>
      <c r="P125" s="104"/>
      <c r="Q125" s="260"/>
      <c r="R125" s="260"/>
      <c r="S125" s="260">
        <v>2</v>
      </c>
      <c r="T125" s="260">
        <v>8</v>
      </c>
      <c r="U125" s="281">
        <v>18</v>
      </c>
      <c r="V125" s="259">
        <v>28</v>
      </c>
      <c r="W125" s="654"/>
    </row>
    <row r="126" spans="1:59" x14ac:dyDescent="0.3">
      <c r="O126" s="219" t="s">
        <v>347</v>
      </c>
      <c r="P126" s="104"/>
      <c r="Q126" s="260"/>
      <c r="R126" s="260"/>
      <c r="S126" s="260"/>
      <c r="T126" s="260"/>
      <c r="U126" s="281">
        <v>4</v>
      </c>
      <c r="V126" s="259">
        <v>4</v>
      </c>
      <c r="W126" s="654"/>
    </row>
    <row r="127" spans="1:59" x14ac:dyDescent="0.3">
      <c r="O127" s="219" t="s">
        <v>349</v>
      </c>
      <c r="P127" s="104"/>
      <c r="Q127" s="260"/>
      <c r="R127" s="260"/>
      <c r="S127" s="260">
        <v>82</v>
      </c>
      <c r="T127" s="260">
        <v>371</v>
      </c>
      <c r="U127" s="281">
        <v>411</v>
      </c>
      <c r="V127" s="259">
        <v>864</v>
      </c>
      <c r="W127" s="654"/>
    </row>
    <row r="128" spans="1:59" x14ac:dyDescent="0.3">
      <c r="O128" s="219" t="s">
        <v>350</v>
      </c>
      <c r="P128" s="104"/>
      <c r="Q128" s="260"/>
      <c r="R128" s="260"/>
      <c r="S128" s="260">
        <v>13</v>
      </c>
      <c r="T128" s="260">
        <v>104</v>
      </c>
      <c r="U128" s="281">
        <v>303</v>
      </c>
      <c r="V128" s="259">
        <v>420</v>
      </c>
      <c r="W128" s="654"/>
    </row>
    <row r="129" spans="15:23" x14ac:dyDescent="0.3">
      <c r="O129" s="219" t="s">
        <v>351</v>
      </c>
      <c r="P129" s="104"/>
      <c r="Q129" s="260"/>
      <c r="R129" s="260"/>
      <c r="S129" s="260"/>
      <c r="T129" s="260">
        <v>10</v>
      </c>
      <c r="U129" s="281">
        <v>133</v>
      </c>
      <c r="V129" s="259">
        <v>143</v>
      </c>
      <c r="W129" s="654"/>
    </row>
    <row r="130" spans="15:23" x14ac:dyDescent="0.3">
      <c r="O130" s="219" t="s">
        <v>352</v>
      </c>
      <c r="P130" s="104"/>
      <c r="Q130" s="260"/>
      <c r="R130" s="260"/>
      <c r="S130" s="260">
        <v>8</v>
      </c>
      <c r="T130" s="260">
        <v>110</v>
      </c>
      <c r="U130" s="281">
        <v>109</v>
      </c>
      <c r="V130" s="259">
        <v>227</v>
      </c>
      <c r="W130" s="654"/>
    </row>
    <row r="131" spans="15:23" x14ac:dyDescent="0.3">
      <c r="O131" s="219" t="s">
        <v>354</v>
      </c>
      <c r="P131" s="104"/>
      <c r="Q131" s="260"/>
      <c r="R131" s="260"/>
      <c r="S131" s="260">
        <v>416</v>
      </c>
      <c r="T131" s="260">
        <v>1556</v>
      </c>
      <c r="U131" s="281">
        <v>1372</v>
      </c>
      <c r="V131" s="259">
        <v>3344</v>
      </c>
      <c r="W131" s="654"/>
    </row>
    <row r="132" spans="15:23" x14ac:dyDescent="0.3">
      <c r="O132" s="219" t="s">
        <v>355</v>
      </c>
      <c r="P132" s="104"/>
      <c r="Q132" s="260"/>
      <c r="R132" s="260"/>
      <c r="S132" s="260">
        <v>21</v>
      </c>
      <c r="T132" s="260">
        <v>65</v>
      </c>
      <c r="U132" s="281">
        <v>154</v>
      </c>
      <c r="V132" s="259">
        <v>240</v>
      </c>
      <c r="W132" s="654"/>
    </row>
    <row r="133" spans="15:23" x14ac:dyDescent="0.3">
      <c r="O133" s="219" t="s">
        <v>356</v>
      </c>
      <c r="P133" s="104"/>
      <c r="Q133" s="260"/>
      <c r="R133" s="260"/>
      <c r="S133" s="260">
        <v>10</v>
      </c>
      <c r="T133" s="260">
        <v>64</v>
      </c>
      <c r="U133" s="281">
        <v>77</v>
      </c>
      <c r="V133" s="259">
        <v>151</v>
      </c>
      <c r="W133" s="654"/>
    </row>
    <row r="134" spans="15:23" x14ac:dyDescent="0.3">
      <c r="O134" s="219" t="s">
        <v>357</v>
      </c>
      <c r="P134" s="104"/>
      <c r="Q134" s="260"/>
      <c r="R134" s="260"/>
      <c r="S134" s="260">
        <v>3</v>
      </c>
      <c r="T134" s="260">
        <v>46</v>
      </c>
      <c r="U134" s="281">
        <v>33</v>
      </c>
      <c r="V134" s="259">
        <v>82</v>
      </c>
      <c r="W134" s="654"/>
    </row>
    <row r="135" spans="15:23" x14ac:dyDescent="0.3">
      <c r="O135" s="219" t="s">
        <v>362</v>
      </c>
      <c r="P135" s="104"/>
      <c r="Q135" s="260">
        <v>1</v>
      </c>
      <c r="R135" s="260"/>
      <c r="S135" s="260">
        <v>267</v>
      </c>
      <c r="T135" s="260">
        <v>1511</v>
      </c>
      <c r="U135" s="281">
        <v>1101</v>
      </c>
      <c r="V135" s="259">
        <v>2880</v>
      </c>
      <c r="W135" s="654"/>
    </row>
    <row r="136" spans="15:23" x14ac:dyDescent="0.3">
      <c r="O136" s="219" t="s">
        <v>363</v>
      </c>
      <c r="P136" s="104"/>
      <c r="Q136" s="260"/>
      <c r="R136" s="260"/>
      <c r="S136" s="260">
        <v>121</v>
      </c>
      <c r="T136" s="260">
        <v>336</v>
      </c>
      <c r="U136" s="281">
        <v>442</v>
      </c>
      <c r="V136" s="259">
        <v>899</v>
      </c>
      <c r="W136" s="654"/>
    </row>
    <row r="137" spans="15:23" x14ac:dyDescent="0.3">
      <c r="O137" s="386" t="s">
        <v>364</v>
      </c>
      <c r="P137" s="387"/>
      <c r="Q137" s="388"/>
      <c r="R137" s="388"/>
      <c r="S137" s="388">
        <v>59</v>
      </c>
      <c r="T137" s="388">
        <v>817</v>
      </c>
      <c r="U137" s="389">
        <v>782</v>
      </c>
      <c r="V137" s="390">
        <v>1658</v>
      </c>
      <c r="W137" s="654"/>
    </row>
    <row r="138" spans="15:23" x14ac:dyDescent="0.3">
      <c r="O138" s="386" t="s">
        <v>365</v>
      </c>
      <c r="P138" s="387"/>
      <c r="Q138" s="388"/>
      <c r="R138" s="388"/>
      <c r="S138" s="388">
        <v>110</v>
      </c>
      <c r="T138" s="388">
        <v>401</v>
      </c>
      <c r="U138" s="389">
        <v>408</v>
      </c>
      <c r="V138" s="390">
        <v>919</v>
      </c>
      <c r="W138" s="654"/>
    </row>
    <row r="139" spans="15:23" ht="19.5" thickBot="1" x14ac:dyDescent="0.35">
      <c r="O139" s="386" t="s">
        <v>366</v>
      </c>
      <c r="P139" s="387"/>
      <c r="Q139" s="388"/>
      <c r="R139" s="388"/>
      <c r="S139" s="388">
        <v>1</v>
      </c>
      <c r="T139" s="388">
        <v>8</v>
      </c>
      <c r="U139" s="389">
        <v>67</v>
      </c>
      <c r="V139" s="390">
        <v>76</v>
      </c>
      <c r="W139" s="655"/>
    </row>
    <row r="140" spans="15:23" ht="20.25" thickTop="1" thickBot="1" x14ac:dyDescent="0.35">
      <c r="O140" s="280" t="s">
        <v>89</v>
      </c>
      <c r="P140" s="282"/>
      <c r="Q140" s="268">
        <v>2</v>
      </c>
      <c r="R140" s="268"/>
      <c r="S140" s="268">
        <v>5546</v>
      </c>
      <c r="T140" s="268">
        <v>25066</v>
      </c>
      <c r="U140" s="284">
        <v>29565</v>
      </c>
      <c r="V140" s="269">
        <v>60179</v>
      </c>
    </row>
    <row r="141" spans="15:23" ht="19.5" thickTop="1" x14ac:dyDescent="0.3"/>
  </sheetData>
  <mergeCells count="26">
    <mergeCell ref="BG105:BG106"/>
    <mergeCell ref="BG108:BG110"/>
    <mergeCell ref="BG112:BG114"/>
    <mergeCell ref="BG23:BG43"/>
    <mergeCell ref="BG45:BG72"/>
    <mergeCell ref="BG74:BG88"/>
    <mergeCell ref="BG92:BG101"/>
    <mergeCell ref="AV50:AV52"/>
    <mergeCell ref="A6:K6"/>
    <mergeCell ref="Y6:AI6"/>
    <mergeCell ref="AX5:BF5"/>
    <mergeCell ref="O6:V6"/>
    <mergeCell ref="AL6:AU6"/>
    <mergeCell ref="AJ23:AJ43"/>
    <mergeCell ref="AV43:AV44"/>
    <mergeCell ref="AV46:AV48"/>
    <mergeCell ref="AV23:AV32"/>
    <mergeCell ref="AV34:AV36"/>
    <mergeCell ref="AV38:AV41"/>
    <mergeCell ref="M73:M81"/>
    <mergeCell ref="M22:M71"/>
    <mergeCell ref="M83:M103"/>
    <mergeCell ref="M105:M114"/>
    <mergeCell ref="W23:W63"/>
    <mergeCell ref="W65:W106"/>
    <mergeCell ref="W108:W13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34D21-65B7-4DFF-B418-69D5F7CE42A3}">
  <sheetPr>
    <tabColor rgb="FF92D050"/>
  </sheetPr>
  <dimension ref="A1:W28"/>
  <sheetViews>
    <sheetView zoomScale="60" zoomScaleNormal="60" workbookViewId="0">
      <selection activeCell="F30" sqref="F30"/>
    </sheetView>
  </sheetViews>
  <sheetFormatPr baseColWidth="10" defaultRowHeight="15" x14ac:dyDescent="0.25"/>
  <cols>
    <col min="1" max="1" width="5" style="47" customWidth="1"/>
    <col min="2" max="2" width="36.140625" style="47" customWidth="1"/>
    <col min="3" max="3" width="22.5703125" style="47" customWidth="1"/>
    <col min="4" max="4" width="20" style="47" customWidth="1"/>
    <col min="5" max="5" width="21.7109375" style="47" customWidth="1"/>
    <col min="6" max="6" width="23.42578125" style="47" customWidth="1"/>
    <col min="7" max="7" width="23.5703125" style="47" customWidth="1"/>
    <col min="8" max="8" width="21.140625" style="47" customWidth="1"/>
    <col min="9" max="9" width="22" style="47" customWidth="1"/>
    <col min="10" max="10" width="26" style="47" customWidth="1"/>
    <col min="11" max="13" width="15.7109375" style="47" customWidth="1"/>
    <col min="14" max="14" width="3.42578125" style="47" customWidth="1"/>
    <col min="15" max="15" width="31.28515625" style="47" bestFit="1" customWidth="1"/>
    <col min="16" max="16" width="22.85546875" style="47" customWidth="1"/>
    <col min="17" max="17" width="20.5703125" style="47" bestFit="1" customWidth="1"/>
    <col min="18" max="18" width="22.140625" style="47" customWidth="1"/>
    <col min="19" max="19" width="23.42578125" style="47" customWidth="1"/>
    <col min="20" max="20" width="11.42578125" style="47"/>
    <col min="21" max="21" width="20" style="47" customWidth="1"/>
    <col min="22" max="22" width="18.140625" style="47" customWidth="1"/>
    <col min="23" max="23" width="21.85546875" style="47" customWidth="1"/>
    <col min="24" max="16384" width="11.42578125" style="47"/>
  </cols>
  <sheetData>
    <row r="1" spans="1:23" x14ac:dyDescent="0.25">
      <c r="A1" s="4" t="s">
        <v>21</v>
      </c>
      <c r="B1" s="5"/>
      <c r="C1" s="5"/>
      <c r="D1" s="6"/>
      <c r="E1" s="6"/>
      <c r="F1" s="6"/>
      <c r="G1" s="6"/>
      <c r="H1" s="6"/>
      <c r="I1" s="6"/>
      <c r="J1" s="5"/>
    </row>
    <row r="2" spans="1:23" x14ac:dyDescent="0.25">
      <c r="A2" s="4" t="s">
        <v>22</v>
      </c>
      <c r="B2" s="5"/>
      <c r="C2" s="5"/>
      <c r="D2" s="6"/>
      <c r="E2" s="6"/>
      <c r="F2" s="6"/>
      <c r="G2" s="6"/>
      <c r="H2" s="6"/>
      <c r="I2" s="6"/>
      <c r="J2" s="5"/>
    </row>
    <row r="3" spans="1:23" x14ac:dyDescent="0.25">
      <c r="A3" s="4" t="s">
        <v>23</v>
      </c>
      <c r="B3" s="5"/>
      <c r="C3" s="5"/>
      <c r="D3" s="6"/>
      <c r="E3" s="6"/>
      <c r="F3" s="6"/>
      <c r="G3" s="6"/>
      <c r="H3" s="6"/>
      <c r="I3" s="6"/>
      <c r="J3" s="5"/>
    </row>
    <row r="4" spans="1:23" x14ac:dyDescent="0.25">
      <c r="A4" s="4" t="s">
        <v>24</v>
      </c>
      <c r="B4" s="5"/>
      <c r="C4" s="5"/>
      <c r="D4" s="6"/>
      <c r="E4" s="6"/>
      <c r="F4" s="6"/>
      <c r="G4" s="6"/>
      <c r="H4" s="6"/>
      <c r="I4" s="6"/>
      <c r="J4" s="5"/>
    </row>
    <row r="5" spans="1:23" x14ac:dyDescent="0.25">
      <c r="A5" s="6"/>
      <c r="B5" s="5"/>
      <c r="C5" s="5"/>
      <c r="D5" s="6"/>
      <c r="E5" s="6"/>
      <c r="F5" s="6"/>
      <c r="G5" s="6"/>
      <c r="H5" s="6"/>
      <c r="I5" s="6"/>
      <c r="J5" s="5"/>
    </row>
    <row r="6" spans="1:23" x14ac:dyDescent="0.25">
      <c r="A6" s="47" t="s">
        <v>39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23" x14ac:dyDescent="0.25">
      <c r="A7" s="6"/>
      <c r="B7" s="5"/>
      <c r="C7" s="5"/>
      <c r="D7" s="6"/>
      <c r="E7" s="6"/>
      <c r="F7" s="6"/>
      <c r="G7" s="6"/>
      <c r="H7" s="6"/>
      <c r="I7" s="6"/>
      <c r="J7" s="5"/>
    </row>
    <row r="8" spans="1:23" x14ac:dyDescent="0.25">
      <c r="A8" s="47" t="s">
        <v>40</v>
      </c>
      <c r="B8" s="6"/>
      <c r="C8" s="5"/>
      <c r="D8" s="6"/>
      <c r="E8" s="6"/>
      <c r="F8" s="6"/>
      <c r="G8" s="6"/>
      <c r="H8" s="6"/>
      <c r="I8" s="6"/>
      <c r="J8" s="5"/>
    </row>
    <row r="9" spans="1:23" x14ac:dyDescent="0.25">
      <c r="A9" s="47" t="s">
        <v>41</v>
      </c>
      <c r="B9" s="6"/>
      <c r="C9" s="7"/>
      <c r="D9" s="6"/>
      <c r="E9" s="6"/>
      <c r="F9" s="6"/>
      <c r="G9" s="6"/>
      <c r="H9" s="6"/>
      <c r="I9" s="6"/>
      <c r="J9" s="5"/>
    </row>
    <row r="11" spans="1:23" x14ac:dyDescent="0.25">
      <c r="B11" s="680" t="s">
        <v>384</v>
      </c>
      <c r="C11" s="680"/>
      <c r="D11" s="680"/>
      <c r="E11" s="680"/>
      <c r="F11" s="141"/>
      <c r="G11" s="142"/>
      <c r="H11" s="143"/>
      <c r="I11" s="141"/>
      <c r="J11" s="144"/>
      <c r="K11" s="142"/>
      <c r="L11" s="142"/>
    </row>
    <row r="12" spans="1:23" ht="60" x14ac:dyDescent="0.25">
      <c r="B12" s="145" t="s">
        <v>31</v>
      </c>
      <c r="C12" s="145" t="s">
        <v>32</v>
      </c>
      <c r="D12" s="145" t="s">
        <v>33</v>
      </c>
      <c r="E12" s="146" t="s">
        <v>214</v>
      </c>
      <c r="F12" s="147" t="s">
        <v>193</v>
      </c>
      <c r="G12" s="146" t="s">
        <v>34</v>
      </c>
      <c r="H12" s="143"/>
      <c r="I12" s="141"/>
      <c r="J12" s="144"/>
      <c r="K12" s="529"/>
      <c r="L12" s="142"/>
    </row>
    <row r="13" spans="1:23" x14ac:dyDescent="0.25">
      <c r="B13" s="148" t="s">
        <v>36</v>
      </c>
      <c r="C13" s="149">
        <v>7080</v>
      </c>
      <c r="D13" s="149">
        <v>1080</v>
      </c>
      <c r="E13" s="150">
        <v>756</v>
      </c>
      <c r="F13" s="149">
        <v>828</v>
      </c>
      <c r="G13" s="530">
        <v>0.76666666666666672</v>
      </c>
      <c r="H13" s="143"/>
      <c r="I13" s="151"/>
      <c r="J13" s="144"/>
      <c r="K13" s="531"/>
      <c r="L13" s="531"/>
    </row>
    <row r="14" spans="1:23" x14ac:dyDescent="0.25">
      <c r="B14" s="152" t="s">
        <v>37</v>
      </c>
      <c r="C14" s="152">
        <v>1516</v>
      </c>
      <c r="D14" s="153">
        <v>216</v>
      </c>
      <c r="E14" s="154">
        <v>151.19999999999999</v>
      </c>
      <c r="F14" s="154">
        <v>126</v>
      </c>
      <c r="G14" s="532">
        <v>0.58333333333333337</v>
      </c>
      <c r="H14" s="143"/>
      <c r="I14" s="155"/>
      <c r="J14" s="144"/>
      <c r="K14" s="533"/>
      <c r="L14" s="533"/>
    </row>
    <row r="15" spans="1:23" x14ac:dyDescent="0.25">
      <c r="B15" s="152" t="s">
        <v>18</v>
      </c>
      <c r="C15" s="152">
        <v>3627</v>
      </c>
      <c r="D15" s="153">
        <v>665</v>
      </c>
      <c r="E15" s="154">
        <v>465.5</v>
      </c>
      <c r="F15" s="154">
        <v>480</v>
      </c>
      <c r="G15" s="534">
        <v>0.72180451127819545</v>
      </c>
      <c r="H15" s="143"/>
      <c r="I15" s="155"/>
      <c r="J15" s="144"/>
      <c r="K15" s="533"/>
      <c r="L15" s="533"/>
    </row>
    <row r="16" spans="1:23" x14ac:dyDescent="0.25">
      <c r="B16" s="152" t="s">
        <v>17</v>
      </c>
      <c r="C16" s="152">
        <v>1468</v>
      </c>
      <c r="D16" s="153">
        <v>190</v>
      </c>
      <c r="E16" s="154">
        <v>133</v>
      </c>
      <c r="F16" s="154">
        <v>216</v>
      </c>
      <c r="G16" s="534">
        <v>1.1368421052631579</v>
      </c>
      <c r="H16" s="143"/>
      <c r="I16" s="155"/>
      <c r="J16" s="144"/>
      <c r="K16" s="533"/>
      <c r="L16" s="533"/>
    </row>
    <row r="17" spans="2:12" x14ac:dyDescent="0.25">
      <c r="B17" s="152" t="s">
        <v>16</v>
      </c>
      <c r="C17" s="152">
        <v>443</v>
      </c>
      <c r="D17" s="153">
        <v>9</v>
      </c>
      <c r="E17" s="154">
        <v>6.3</v>
      </c>
      <c r="F17" s="154">
        <v>6</v>
      </c>
      <c r="G17" s="535">
        <v>0.66666666666666663</v>
      </c>
      <c r="H17" s="143"/>
      <c r="I17" s="155"/>
      <c r="J17" s="144"/>
      <c r="K17" s="533"/>
      <c r="L17" s="533"/>
    </row>
    <row r="18" spans="2:12" x14ac:dyDescent="0.25">
      <c r="B18" s="143"/>
      <c r="C18" s="143"/>
      <c r="D18" s="143"/>
      <c r="E18" s="143"/>
      <c r="F18" s="143"/>
      <c r="G18" s="143"/>
      <c r="H18" s="143"/>
      <c r="I18" s="144"/>
      <c r="J18" s="144"/>
      <c r="K18" s="144"/>
      <c r="L18" s="144"/>
    </row>
    <row r="19" spans="2:12" x14ac:dyDescent="0.25"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3"/>
    </row>
    <row r="20" spans="2:12" ht="31.5" x14ac:dyDescent="0.25">
      <c r="B20" s="156" t="s">
        <v>379</v>
      </c>
      <c r="C20" s="143"/>
      <c r="D20" s="143"/>
      <c r="E20" s="143"/>
      <c r="F20" s="143"/>
      <c r="G20" s="143"/>
      <c r="H20" s="143"/>
      <c r="I20" s="143"/>
      <c r="J20" s="143"/>
      <c r="K20" s="143"/>
      <c r="L20" s="143"/>
    </row>
    <row r="21" spans="2:12" x14ac:dyDescent="0.25">
      <c r="B21" s="673" t="s">
        <v>217</v>
      </c>
      <c r="C21" s="674"/>
      <c r="D21" s="675"/>
      <c r="E21" s="676" t="s">
        <v>206</v>
      </c>
      <c r="F21" s="677"/>
      <c r="G21" s="677"/>
      <c r="H21" s="677"/>
      <c r="I21" s="678"/>
      <c r="J21" s="679" t="s">
        <v>207</v>
      </c>
      <c r="K21" s="679"/>
      <c r="L21" s="679"/>
    </row>
    <row r="22" spans="2:12" ht="89.25" x14ac:dyDescent="0.25">
      <c r="B22" s="157" t="s">
        <v>31</v>
      </c>
      <c r="C22" s="157" t="s">
        <v>32</v>
      </c>
      <c r="D22" s="157" t="s">
        <v>189</v>
      </c>
      <c r="E22" s="158" t="s">
        <v>208</v>
      </c>
      <c r="F22" s="157" t="s">
        <v>380</v>
      </c>
      <c r="G22" s="157" t="s">
        <v>381</v>
      </c>
      <c r="H22" s="157" t="s">
        <v>382</v>
      </c>
      <c r="I22" s="157" t="s">
        <v>209</v>
      </c>
      <c r="J22" s="363" t="s">
        <v>210</v>
      </c>
      <c r="K22" s="363" t="s">
        <v>211</v>
      </c>
      <c r="L22" s="363" t="s">
        <v>383</v>
      </c>
    </row>
    <row r="23" spans="2:12" x14ac:dyDescent="0.25">
      <c r="B23" s="159" t="s">
        <v>36</v>
      </c>
      <c r="C23" s="160">
        <v>7080</v>
      </c>
      <c r="D23" s="161">
        <v>1770</v>
      </c>
      <c r="E23" s="161">
        <v>964</v>
      </c>
      <c r="F23" s="536">
        <v>2210</v>
      </c>
      <c r="G23" s="161">
        <v>124</v>
      </c>
      <c r="H23" s="536">
        <v>138</v>
      </c>
      <c r="I23" s="161">
        <v>3436</v>
      </c>
      <c r="J23" s="162">
        <v>1.3966101694915254</v>
      </c>
      <c r="K23" s="162">
        <v>0.48531073446327683</v>
      </c>
      <c r="L23" s="163">
        <v>-702</v>
      </c>
    </row>
    <row r="24" spans="2:12" x14ac:dyDescent="0.25">
      <c r="B24" s="164" t="s">
        <v>37</v>
      </c>
      <c r="C24" s="152">
        <v>1516</v>
      </c>
      <c r="D24" s="165">
        <v>379</v>
      </c>
      <c r="E24" s="154">
        <v>162</v>
      </c>
      <c r="F24" s="537">
        <v>421</v>
      </c>
      <c r="G24" s="154">
        <v>28</v>
      </c>
      <c r="H24" s="537">
        <v>40</v>
      </c>
      <c r="I24" s="154">
        <v>651</v>
      </c>
      <c r="J24" s="177">
        <v>1.2902374670184698</v>
      </c>
      <c r="K24" s="166">
        <v>0.42941952506596304</v>
      </c>
      <c r="L24" s="167">
        <v>-110</v>
      </c>
    </row>
    <row r="25" spans="2:12" x14ac:dyDescent="0.25">
      <c r="B25" s="164" t="s">
        <v>18</v>
      </c>
      <c r="C25" s="152">
        <v>3627</v>
      </c>
      <c r="D25" s="165">
        <v>906.75</v>
      </c>
      <c r="E25" s="154">
        <v>518</v>
      </c>
      <c r="F25" s="537">
        <v>968</v>
      </c>
      <c r="G25" s="154">
        <v>39</v>
      </c>
      <c r="H25" s="537">
        <v>41</v>
      </c>
      <c r="I25" s="154">
        <v>1566</v>
      </c>
      <c r="J25" s="177">
        <v>1.155776123518059</v>
      </c>
      <c r="K25" s="166">
        <v>0.4317617866004963</v>
      </c>
      <c r="L25" s="167">
        <v>-141.25</v>
      </c>
    </row>
    <row r="26" spans="2:12" x14ac:dyDescent="0.25">
      <c r="B26" s="164" t="s">
        <v>17</v>
      </c>
      <c r="C26" s="152">
        <v>1468</v>
      </c>
      <c r="D26" s="165">
        <v>367</v>
      </c>
      <c r="E26" s="154">
        <v>197</v>
      </c>
      <c r="F26" s="537">
        <v>617</v>
      </c>
      <c r="G26" s="154">
        <v>57</v>
      </c>
      <c r="H26" s="537">
        <v>54</v>
      </c>
      <c r="I26" s="154">
        <v>925</v>
      </c>
      <c r="J26" s="177">
        <v>1.9836512261580381</v>
      </c>
      <c r="K26" s="166">
        <v>0.63010899182561309</v>
      </c>
      <c r="L26" s="167">
        <v>-361</v>
      </c>
    </row>
    <row r="27" spans="2:12" x14ac:dyDescent="0.25">
      <c r="B27" s="164" t="s">
        <v>16</v>
      </c>
      <c r="C27" s="152">
        <v>443</v>
      </c>
      <c r="D27" s="165">
        <v>110.75</v>
      </c>
      <c r="E27" s="154">
        <v>86</v>
      </c>
      <c r="F27" s="537">
        <v>200</v>
      </c>
      <c r="G27" s="154">
        <v>0</v>
      </c>
      <c r="H27" s="537">
        <v>3</v>
      </c>
      <c r="I27" s="154">
        <v>289</v>
      </c>
      <c r="J27" s="177">
        <v>1.8329571106094809</v>
      </c>
      <c r="K27" s="166">
        <v>0.65237020316027083</v>
      </c>
      <c r="L27" s="167">
        <v>-92.25</v>
      </c>
    </row>
    <row r="28" spans="2:12" x14ac:dyDescent="0.25">
      <c r="B28" s="164" t="s">
        <v>38</v>
      </c>
      <c r="C28" s="152">
        <v>26</v>
      </c>
      <c r="D28" s="165">
        <v>6.5</v>
      </c>
      <c r="E28" s="154">
        <v>1</v>
      </c>
      <c r="F28" s="537">
        <v>4</v>
      </c>
      <c r="G28" s="154">
        <v>0</v>
      </c>
      <c r="H28" s="537">
        <v>0</v>
      </c>
      <c r="I28" s="154">
        <v>5</v>
      </c>
      <c r="J28" s="166">
        <v>0.61538461538461542</v>
      </c>
      <c r="K28" s="166">
        <v>0.19230769230769232</v>
      </c>
      <c r="L28" s="167">
        <v>2.5</v>
      </c>
    </row>
  </sheetData>
  <mergeCells count="4">
    <mergeCell ref="B21:D21"/>
    <mergeCell ref="E21:I21"/>
    <mergeCell ref="J21:L21"/>
    <mergeCell ref="B11:E11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86258-833B-4791-BC82-477CD244B87D}">
  <sheetPr>
    <tabColor rgb="FF92D050"/>
  </sheetPr>
  <dimension ref="A1:V59"/>
  <sheetViews>
    <sheetView zoomScale="60" zoomScaleNormal="60" workbookViewId="0">
      <selection activeCell="D36" sqref="D36"/>
    </sheetView>
  </sheetViews>
  <sheetFormatPr baseColWidth="10" defaultRowHeight="15" x14ac:dyDescent="0.25"/>
  <cols>
    <col min="1" max="1" width="11.42578125" style="47"/>
    <col min="2" max="2" width="41" style="47" customWidth="1"/>
    <col min="3" max="4" width="7.7109375" style="47" bestFit="1" customWidth="1"/>
    <col min="5" max="5" width="9.85546875" style="47" bestFit="1" customWidth="1"/>
    <col min="6" max="6" width="9.7109375" style="47" bestFit="1" customWidth="1"/>
    <col min="7" max="8" width="8.7109375" style="47" bestFit="1" customWidth="1"/>
    <col min="9" max="9" width="8.5703125" style="47" bestFit="1" customWidth="1"/>
    <col min="10" max="10" width="18.28515625" style="47" customWidth="1"/>
    <col min="11" max="11" width="11.42578125" style="47"/>
    <col min="12" max="12" width="9.28515625" style="47" customWidth="1"/>
    <col min="13" max="13" width="43.85546875" style="47" customWidth="1"/>
    <col min="14" max="14" width="7.7109375" style="47" bestFit="1" customWidth="1"/>
    <col min="15" max="20" width="7.42578125" style="47" bestFit="1" customWidth="1"/>
    <col min="21" max="21" width="16.7109375" style="47" bestFit="1" customWidth="1"/>
    <col min="22" max="16384" width="11.42578125" style="47"/>
  </cols>
  <sheetData>
    <row r="1" spans="1:22" x14ac:dyDescent="0.25">
      <c r="A1" s="4" t="s">
        <v>21</v>
      </c>
    </row>
    <row r="2" spans="1:22" x14ac:dyDescent="0.25">
      <c r="A2" s="4" t="s">
        <v>22</v>
      </c>
    </row>
    <row r="3" spans="1:22" x14ac:dyDescent="0.25">
      <c r="A3" s="4" t="s">
        <v>23</v>
      </c>
    </row>
    <row r="4" spans="1:22" x14ac:dyDescent="0.25">
      <c r="A4" s="4" t="s">
        <v>24</v>
      </c>
    </row>
    <row r="5" spans="1:22" ht="15.75" thickBot="1" x14ac:dyDescent="0.3"/>
    <row r="6" spans="1:22" ht="22.5" thickTop="1" thickBot="1" x14ac:dyDescent="0.4">
      <c r="B6" s="684" t="s">
        <v>247</v>
      </c>
      <c r="C6" s="685"/>
      <c r="D6" s="685"/>
      <c r="E6" s="685"/>
      <c r="F6" s="685"/>
      <c r="G6" s="685"/>
      <c r="H6" s="685"/>
      <c r="I6" s="685"/>
      <c r="J6" s="685"/>
      <c r="K6" s="686"/>
      <c r="M6" s="684" t="s">
        <v>248</v>
      </c>
      <c r="N6" s="685"/>
      <c r="O6" s="685"/>
      <c r="P6" s="685"/>
      <c r="Q6" s="685"/>
      <c r="R6" s="685"/>
      <c r="S6" s="685"/>
      <c r="T6" s="685"/>
      <c r="U6" s="685"/>
      <c r="V6" s="686"/>
    </row>
    <row r="7" spans="1:22" ht="16.5" thickTop="1" thickBot="1" x14ac:dyDescent="0.3"/>
    <row r="8" spans="1:22" ht="16.5" thickTop="1" thickBot="1" x14ac:dyDescent="0.3">
      <c r="C8" s="199">
        <v>2009</v>
      </c>
      <c r="D8" s="200">
        <v>2013</v>
      </c>
      <c r="E8" s="200">
        <v>2014</v>
      </c>
      <c r="F8" s="200">
        <v>2015</v>
      </c>
      <c r="G8" s="200">
        <v>2016</v>
      </c>
      <c r="H8" s="200">
        <v>2017</v>
      </c>
      <c r="I8" s="201">
        <v>2018</v>
      </c>
      <c r="J8" s="202" t="s">
        <v>89</v>
      </c>
    </row>
    <row r="9" spans="1:22" ht="16.5" thickTop="1" thickBot="1" x14ac:dyDescent="0.3">
      <c r="B9" s="538" t="s">
        <v>282</v>
      </c>
      <c r="C9" s="539"/>
      <c r="D9" s="540">
        <v>3</v>
      </c>
      <c r="E9" s="540">
        <v>12</v>
      </c>
      <c r="F9" s="540">
        <v>1066</v>
      </c>
      <c r="G9" s="540">
        <v>2037</v>
      </c>
      <c r="H9" s="540">
        <v>3962</v>
      </c>
      <c r="I9" s="541"/>
      <c r="J9" s="542">
        <v>7080</v>
      </c>
      <c r="M9" s="204" t="s">
        <v>250</v>
      </c>
      <c r="N9" s="296">
        <v>2009</v>
      </c>
      <c r="O9" s="297">
        <v>2013</v>
      </c>
      <c r="P9" s="297">
        <v>2014</v>
      </c>
      <c r="Q9" s="297">
        <v>2015</v>
      </c>
      <c r="R9" s="297">
        <v>2016</v>
      </c>
      <c r="S9" s="297">
        <v>2017</v>
      </c>
      <c r="T9" s="298">
        <v>2018</v>
      </c>
      <c r="U9" s="293" t="s">
        <v>89</v>
      </c>
    </row>
    <row r="10" spans="1:22" ht="16.5" thickTop="1" thickBot="1" x14ac:dyDescent="0.3">
      <c r="B10" s="543" t="s">
        <v>263</v>
      </c>
      <c r="C10" s="544">
        <v>1</v>
      </c>
      <c r="D10" s="545">
        <v>1</v>
      </c>
      <c r="E10" s="545">
        <v>6</v>
      </c>
      <c r="F10" s="545">
        <v>708</v>
      </c>
      <c r="G10" s="545">
        <v>1783</v>
      </c>
      <c r="H10" s="545">
        <v>3482</v>
      </c>
      <c r="I10" s="546">
        <v>1548</v>
      </c>
      <c r="J10" s="547">
        <v>7528</v>
      </c>
      <c r="M10" s="291" t="s">
        <v>18</v>
      </c>
      <c r="N10" s="299"/>
      <c r="O10" s="300">
        <v>1</v>
      </c>
      <c r="P10" s="300">
        <v>2</v>
      </c>
      <c r="Q10" s="300">
        <v>101</v>
      </c>
      <c r="R10" s="300">
        <v>580</v>
      </c>
      <c r="S10" s="300">
        <v>976</v>
      </c>
      <c r="T10" s="301">
        <v>1512</v>
      </c>
      <c r="U10" s="295">
        <v>3172</v>
      </c>
    </row>
    <row r="11" spans="1:22" ht="15.75" thickTop="1" x14ac:dyDescent="0.25">
      <c r="B11" s="543" t="s">
        <v>281</v>
      </c>
      <c r="C11" s="544">
        <v>1</v>
      </c>
      <c r="D11" s="545">
        <v>1</v>
      </c>
      <c r="E11" s="545">
        <v>5</v>
      </c>
      <c r="F11" s="545">
        <v>583</v>
      </c>
      <c r="G11" s="545">
        <v>1594</v>
      </c>
      <c r="H11" s="545">
        <v>3280</v>
      </c>
      <c r="I11" s="546">
        <v>1763</v>
      </c>
      <c r="J11" s="547">
        <v>7226</v>
      </c>
      <c r="M11" s="218" t="s">
        <v>251</v>
      </c>
      <c r="N11" s="554"/>
      <c r="O11" s="214"/>
      <c r="P11" s="214">
        <v>2</v>
      </c>
      <c r="Q11" s="214">
        <v>36</v>
      </c>
      <c r="R11" s="214">
        <v>398</v>
      </c>
      <c r="S11" s="214">
        <v>628</v>
      </c>
      <c r="T11" s="215">
        <v>630</v>
      </c>
      <c r="U11" s="216">
        <v>1694</v>
      </c>
      <c r="V11" s="681">
        <f>U10/J33</f>
        <v>0.51376741172659535</v>
      </c>
    </row>
    <row r="12" spans="1:22" x14ac:dyDescent="0.25">
      <c r="B12" s="543" t="s">
        <v>262</v>
      </c>
      <c r="C12" s="544">
        <v>1</v>
      </c>
      <c r="D12" s="545">
        <v>1</v>
      </c>
      <c r="E12" s="545">
        <v>4</v>
      </c>
      <c r="F12" s="545">
        <v>382</v>
      </c>
      <c r="G12" s="545">
        <v>1288</v>
      </c>
      <c r="H12" s="545">
        <v>2635</v>
      </c>
      <c r="I12" s="546">
        <v>2503</v>
      </c>
      <c r="J12" s="547">
        <v>6813</v>
      </c>
      <c r="M12" s="219" t="s">
        <v>252</v>
      </c>
      <c r="N12" s="554"/>
      <c r="O12" s="214">
        <v>1</v>
      </c>
      <c r="P12" s="214"/>
      <c r="Q12" s="214">
        <v>18</v>
      </c>
      <c r="R12" s="214">
        <v>65</v>
      </c>
      <c r="S12" s="214">
        <v>85</v>
      </c>
      <c r="T12" s="215">
        <v>217</v>
      </c>
      <c r="U12" s="216">
        <v>386</v>
      </c>
      <c r="V12" s="682"/>
    </row>
    <row r="13" spans="1:22" x14ac:dyDescent="0.25">
      <c r="B13" s="543" t="s">
        <v>283</v>
      </c>
      <c r="C13" s="544">
        <v>1</v>
      </c>
      <c r="D13" s="545">
        <v>16</v>
      </c>
      <c r="E13" s="545">
        <v>4</v>
      </c>
      <c r="F13" s="545">
        <v>270</v>
      </c>
      <c r="G13" s="545">
        <v>1086</v>
      </c>
      <c r="H13" s="545">
        <v>2179</v>
      </c>
      <c r="I13" s="546">
        <v>2723</v>
      </c>
      <c r="J13" s="547">
        <v>6279</v>
      </c>
      <c r="M13" s="219" t="s">
        <v>255</v>
      </c>
      <c r="N13" s="554"/>
      <c r="O13" s="214"/>
      <c r="P13" s="214"/>
      <c r="Q13" s="214">
        <v>4</v>
      </c>
      <c r="R13" s="214">
        <v>18</v>
      </c>
      <c r="S13" s="214">
        <v>81</v>
      </c>
      <c r="T13" s="215">
        <v>195</v>
      </c>
      <c r="U13" s="216">
        <v>298</v>
      </c>
      <c r="V13" s="682"/>
    </row>
    <row r="14" spans="1:22" x14ac:dyDescent="0.25">
      <c r="B14" s="543" t="s">
        <v>269</v>
      </c>
      <c r="C14" s="544">
        <v>1</v>
      </c>
      <c r="D14" s="545">
        <v>16</v>
      </c>
      <c r="E14" s="545">
        <v>5</v>
      </c>
      <c r="F14" s="545">
        <v>242</v>
      </c>
      <c r="G14" s="545">
        <v>993</v>
      </c>
      <c r="H14" s="545">
        <v>2002</v>
      </c>
      <c r="I14" s="546">
        <v>2915</v>
      </c>
      <c r="J14" s="547">
        <v>6174</v>
      </c>
      <c r="M14" s="219" t="s">
        <v>254</v>
      </c>
      <c r="N14" s="554"/>
      <c r="O14" s="214"/>
      <c r="P14" s="214"/>
      <c r="Q14" s="214">
        <v>12</v>
      </c>
      <c r="R14" s="214">
        <v>55</v>
      </c>
      <c r="S14" s="214">
        <v>91</v>
      </c>
      <c r="T14" s="215">
        <v>112</v>
      </c>
      <c r="U14" s="216">
        <v>270</v>
      </c>
      <c r="V14" s="682"/>
    </row>
    <row r="15" spans="1:22" x14ac:dyDescent="0.25">
      <c r="B15" s="543" t="s">
        <v>270</v>
      </c>
      <c r="C15" s="544"/>
      <c r="D15" s="545"/>
      <c r="E15" s="545"/>
      <c r="F15" s="545"/>
      <c r="G15" s="545"/>
      <c r="H15" s="545"/>
      <c r="I15" s="546"/>
      <c r="J15" s="548"/>
      <c r="M15" s="219" t="s">
        <v>259</v>
      </c>
      <c r="N15" s="554"/>
      <c r="O15" s="214"/>
      <c r="P15" s="214"/>
      <c r="Q15" s="214">
        <v>11</v>
      </c>
      <c r="R15" s="214">
        <v>13</v>
      </c>
      <c r="S15" s="214">
        <v>36</v>
      </c>
      <c r="T15" s="215">
        <v>114</v>
      </c>
      <c r="U15" s="216">
        <v>174</v>
      </c>
      <c r="V15" s="682"/>
    </row>
    <row r="16" spans="1:22" x14ac:dyDescent="0.25">
      <c r="B16" s="543" t="s">
        <v>271</v>
      </c>
      <c r="C16" s="544"/>
      <c r="D16" s="545"/>
      <c r="E16" s="545"/>
      <c r="F16" s="545"/>
      <c r="G16" s="545"/>
      <c r="H16" s="545"/>
      <c r="I16" s="546"/>
      <c r="J16" s="548"/>
      <c r="M16" s="219" t="s">
        <v>256</v>
      </c>
      <c r="N16" s="554"/>
      <c r="O16" s="214"/>
      <c r="P16" s="214"/>
      <c r="Q16" s="214"/>
      <c r="R16" s="214">
        <v>4</v>
      </c>
      <c r="S16" s="214">
        <v>13</v>
      </c>
      <c r="T16" s="215">
        <v>111</v>
      </c>
      <c r="U16" s="216">
        <v>128</v>
      </c>
      <c r="V16" s="682"/>
    </row>
    <row r="17" spans="2:22" x14ac:dyDescent="0.25">
      <c r="B17" s="543" t="s">
        <v>272</v>
      </c>
      <c r="C17" s="544"/>
      <c r="D17" s="545"/>
      <c r="E17" s="545"/>
      <c r="F17" s="545"/>
      <c r="G17" s="545"/>
      <c r="H17" s="545"/>
      <c r="I17" s="546"/>
      <c r="J17" s="548"/>
      <c r="M17" s="219" t="s">
        <v>257</v>
      </c>
      <c r="N17" s="554"/>
      <c r="O17" s="214"/>
      <c r="P17" s="214"/>
      <c r="Q17" s="214">
        <v>2</v>
      </c>
      <c r="R17" s="214">
        <v>7</v>
      </c>
      <c r="S17" s="214">
        <v>5</v>
      </c>
      <c r="T17" s="215">
        <v>70</v>
      </c>
      <c r="U17" s="216">
        <v>84</v>
      </c>
      <c r="V17" s="682"/>
    </row>
    <row r="18" spans="2:22" ht="15.75" thickBot="1" x14ac:dyDescent="0.3">
      <c r="B18" s="549" t="s">
        <v>273</v>
      </c>
      <c r="C18" s="550"/>
      <c r="D18" s="551"/>
      <c r="E18" s="551"/>
      <c r="F18" s="551"/>
      <c r="G18" s="551"/>
      <c r="H18" s="551"/>
      <c r="I18" s="552"/>
      <c r="J18" s="553"/>
      <c r="M18" s="219" t="s">
        <v>260</v>
      </c>
      <c r="N18" s="554"/>
      <c r="O18" s="214"/>
      <c r="P18" s="214"/>
      <c r="Q18" s="214">
        <v>9</v>
      </c>
      <c r="R18" s="214">
        <v>7</v>
      </c>
      <c r="S18" s="214">
        <v>14</v>
      </c>
      <c r="T18" s="215">
        <v>32</v>
      </c>
      <c r="U18" s="216">
        <v>62</v>
      </c>
      <c r="V18" s="682"/>
    </row>
    <row r="19" spans="2:22" ht="15.75" thickTop="1" x14ac:dyDescent="0.25">
      <c r="M19" s="219" t="s">
        <v>261</v>
      </c>
      <c r="N19" s="554"/>
      <c r="O19" s="214"/>
      <c r="P19" s="214"/>
      <c r="Q19" s="214">
        <v>8</v>
      </c>
      <c r="R19" s="214">
        <v>8</v>
      </c>
      <c r="S19" s="214">
        <v>10</v>
      </c>
      <c r="T19" s="215">
        <v>20</v>
      </c>
      <c r="U19" s="216">
        <v>46</v>
      </c>
      <c r="V19" s="682"/>
    </row>
    <row r="20" spans="2:22" ht="15.75" thickBot="1" x14ac:dyDescent="0.3">
      <c r="M20" s="219" t="s">
        <v>253</v>
      </c>
      <c r="N20" s="554"/>
      <c r="O20" s="214"/>
      <c r="P20" s="214"/>
      <c r="Q20" s="214">
        <v>1</v>
      </c>
      <c r="R20" s="214">
        <v>4</v>
      </c>
      <c r="S20" s="214">
        <v>11</v>
      </c>
      <c r="T20" s="215">
        <v>9</v>
      </c>
      <c r="U20" s="216">
        <v>25</v>
      </c>
      <c r="V20" s="682"/>
    </row>
    <row r="21" spans="2:22" ht="16.5" thickTop="1" thickBot="1" x14ac:dyDescent="0.3">
      <c r="B21" s="198" t="s">
        <v>249</v>
      </c>
      <c r="C21" s="199">
        <v>2009</v>
      </c>
      <c r="D21" s="200">
        <v>2013</v>
      </c>
      <c r="E21" s="200">
        <v>2014</v>
      </c>
      <c r="F21" s="200">
        <v>2015</v>
      </c>
      <c r="G21" s="200">
        <v>2016</v>
      </c>
      <c r="H21" s="200">
        <v>2017</v>
      </c>
      <c r="I21" s="201">
        <v>2018</v>
      </c>
      <c r="J21" s="202" t="s">
        <v>89</v>
      </c>
      <c r="K21" s="203" t="s">
        <v>92</v>
      </c>
      <c r="M21" s="232" t="s">
        <v>258</v>
      </c>
      <c r="N21" s="555"/>
      <c r="O21" s="302"/>
      <c r="P21" s="302"/>
      <c r="Q21" s="302"/>
      <c r="R21" s="302">
        <v>1</v>
      </c>
      <c r="S21" s="302">
        <v>2</v>
      </c>
      <c r="T21" s="303">
        <v>2</v>
      </c>
      <c r="U21" s="294">
        <v>5</v>
      </c>
      <c r="V21" s="683"/>
    </row>
    <row r="22" spans="2:22" ht="16.5" thickTop="1" thickBot="1" x14ac:dyDescent="0.3">
      <c r="B22" s="205" t="s">
        <v>251</v>
      </c>
      <c r="C22" s="206"/>
      <c r="D22" s="207">
        <v>3</v>
      </c>
      <c r="E22" s="207">
        <v>2</v>
      </c>
      <c r="F22" s="207">
        <v>43</v>
      </c>
      <c r="G22" s="207">
        <v>434</v>
      </c>
      <c r="H22" s="207">
        <v>667</v>
      </c>
      <c r="I22" s="208">
        <v>707</v>
      </c>
      <c r="J22" s="209">
        <v>1856</v>
      </c>
      <c r="K22" s="210">
        <f>J22/$J$33</f>
        <v>0.30061548428895368</v>
      </c>
      <c r="L22" s="211"/>
      <c r="M22" s="292" t="s">
        <v>17</v>
      </c>
      <c r="N22" s="556">
        <v>1</v>
      </c>
      <c r="O22" s="300">
        <v>15</v>
      </c>
      <c r="P22" s="300"/>
      <c r="Q22" s="300">
        <v>52</v>
      </c>
      <c r="R22" s="300">
        <v>123</v>
      </c>
      <c r="S22" s="300">
        <v>451</v>
      </c>
      <c r="T22" s="301">
        <v>767</v>
      </c>
      <c r="U22" s="295">
        <v>1409</v>
      </c>
      <c r="V22" s="288"/>
    </row>
    <row r="23" spans="2:22" ht="15.75" thickTop="1" x14ac:dyDescent="0.25">
      <c r="B23" s="212" t="s">
        <v>252</v>
      </c>
      <c r="C23" s="213">
        <v>1</v>
      </c>
      <c r="D23" s="214">
        <v>10</v>
      </c>
      <c r="E23" s="214">
        <v>2</v>
      </c>
      <c r="F23" s="214">
        <v>51</v>
      </c>
      <c r="G23" s="214">
        <v>164</v>
      </c>
      <c r="H23" s="214">
        <v>417</v>
      </c>
      <c r="I23" s="215">
        <v>787</v>
      </c>
      <c r="J23" s="216">
        <v>1432</v>
      </c>
      <c r="K23" s="217">
        <f t="shared" ref="K23:K33" si="0">J23/$J$33</f>
        <v>0.23194039520570134</v>
      </c>
      <c r="L23" s="211"/>
      <c r="M23" s="219" t="s">
        <v>252</v>
      </c>
      <c r="N23" s="554">
        <v>1</v>
      </c>
      <c r="O23" s="214">
        <v>9</v>
      </c>
      <c r="P23" s="214"/>
      <c r="Q23" s="214">
        <v>21</v>
      </c>
      <c r="R23" s="214">
        <v>20</v>
      </c>
      <c r="S23" s="214">
        <v>190</v>
      </c>
      <c r="T23" s="215">
        <v>238</v>
      </c>
      <c r="U23" s="216">
        <v>479</v>
      </c>
      <c r="V23" s="681">
        <f>U22/J33</f>
        <v>0.22821509556203434</v>
      </c>
    </row>
    <row r="24" spans="2:22" x14ac:dyDescent="0.25">
      <c r="B24" s="212" t="s">
        <v>253</v>
      </c>
      <c r="C24" s="213"/>
      <c r="D24" s="214">
        <v>3</v>
      </c>
      <c r="E24" s="214"/>
      <c r="F24" s="214">
        <v>71</v>
      </c>
      <c r="G24" s="214">
        <v>162</v>
      </c>
      <c r="H24" s="214">
        <v>387</v>
      </c>
      <c r="I24" s="215">
        <v>316</v>
      </c>
      <c r="J24" s="216">
        <v>939</v>
      </c>
      <c r="K24" s="217">
        <f t="shared" si="0"/>
        <v>0.15208940719144801</v>
      </c>
      <c r="L24" s="211"/>
      <c r="M24" s="219" t="s">
        <v>253</v>
      </c>
      <c r="N24" s="554"/>
      <c r="O24" s="214">
        <v>3</v>
      </c>
      <c r="P24" s="214"/>
      <c r="Q24" s="214">
        <v>8</v>
      </c>
      <c r="R24" s="214">
        <v>10</v>
      </c>
      <c r="S24" s="214">
        <v>64</v>
      </c>
      <c r="T24" s="215">
        <v>215</v>
      </c>
      <c r="U24" s="216">
        <v>300</v>
      </c>
      <c r="V24" s="682"/>
    </row>
    <row r="25" spans="2:22" x14ac:dyDescent="0.25">
      <c r="B25" s="212" t="s">
        <v>254</v>
      </c>
      <c r="C25" s="213"/>
      <c r="D25" s="214"/>
      <c r="E25" s="214"/>
      <c r="F25" s="214">
        <v>14</v>
      </c>
      <c r="G25" s="214">
        <v>74</v>
      </c>
      <c r="H25" s="214">
        <v>156</v>
      </c>
      <c r="I25" s="215">
        <v>179</v>
      </c>
      <c r="J25" s="216">
        <v>423</v>
      </c>
      <c r="K25" s="217">
        <f t="shared" si="0"/>
        <v>6.8513119533527692E-2</v>
      </c>
      <c r="L25" s="211"/>
      <c r="M25" s="219" t="s">
        <v>258</v>
      </c>
      <c r="N25" s="554"/>
      <c r="O25" s="214"/>
      <c r="P25" s="214"/>
      <c r="Q25" s="214">
        <v>2</v>
      </c>
      <c r="R25" s="214">
        <v>28</v>
      </c>
      <c r="S25" s="214">
        <v>55</v>
      </c>
      <c r="T25" s="215">
        <v>140</v>
      </c>
      <c r="U25" s="216">
        <v>225</v>
      </c>
      <c r="V25" s="682"/>
    </row>
    <row r="26" spans="2:22" x14ac:dyDescent="0.25">
      <c r="B26" s="212" t="s">
        <v>256</v>
      </c>
      <c r="C26" s="213"/>
      <c r="D26" s="214"/>
      <c r="E26" s="214">
        <v>1</v>
      </c>
      <c r="F26" s="214">
        <v>12</v>
      </c>
      <c r="G26" s="214">
        <v>39</v>
      </c>
      <c r="H26" s="214">
        <v>98</v>
      </c>
      <c r="I26" s="215">
        <v>231</v>
      </c>
      <c r="J26" s="216">
        <v>381</v>
      </c>
      <c r="K26" s="217">
        <f>J26/$J$33</f>
        <v>6.1710398445092324E-2</v>
      </c>
      <c r="L26" s="211"/>
      <c r="M26" s="219" t="s">
        <v>256</v>
      </c>
      <c r="N26" s="554"/>
      <c r="O26" s="214"/>
      <c r="P26" s="214"/>
      <c r="Q26" s="214">
        <v>10</v>
      </c>
      <c r="R26" s="214">
        <v>24</v>
      </c>
      <c r="S26" s="214">
        <v>72</v>
      </c>
      <c r="T26" s="215">
        <v>72</v>
      </c>
      <c r="U26" s="216">
        <v>178</v>
      </c>
      <c r="V26" s="682"/>
    </row>
    <row r="27" spans="2:22" x14ac:dyDescent="0.25">
      <c r="B27" s="212" t="s">
        <v>255</v>
      </c>
      <c r="C27" s="213"/>
      <c r="D27" s="214"/>
      <c r="E27" s="214"/>
      <c r="F27" s="214">
        <v>4</v>
      </c>
      <c r="G27" s="214">
        <v>18</v>
      </c>
      <c r="H27" s="214">
        <v>82</v>
      </c>
      <c r="I27" s="215">
        <v>199</v>
      </c>
      <c r="J27" s="216">
        <v>303</v>
      </c>
      <c r="K27" s="217">
        <f t="shared" si="0"/>
        <v>4.9076773566569483E-2</v>
      </c>
      <c r="L27" s="211"/>
      <c r="M27" s="219" t="s">
        <v>251</v>
      </c>
      <c r="N27" s="554"/>
      <c r="O27" s="214">
        <v>3</v>
      </c>
      <c r="P27" s="214"/>
      <c r="Q27" s="214">
        <v>7</v>
      </c>
      <c r="R27" s="214">
        <v>36</v>
      </c>
      <c r="S27" s="214">
        <v>31</v>
      </c>
      <c r="T27" s="215">
        <v>58</v>
      </c>
      <c r="U27" s="216">
        <v>135</v>
      </c>
      <c r="V27" s="682"/>
    </row>
    <row r="28" spans="2:22" x14ac:dyDescent="0.25">
      <c r="B28" s="212" t="s">
        <v>259</v>
      </c>
      <c r="C28" s="213"/>
      <c r="D28" s="214"/>
      <c r="E28" s="214"/>
      <c r="F28" s="214">
        <v>14</v>
      </c>
      <c r="G28" s="214">
        <v>20</v>
      </c>
      <c r="H28" s="214">
        <v>79</v>
      </c>
      <c r="I28" s="215">
        <v>144</v>
      </c>
      <c r="J28" s="216">
        <v>257</v>
      </c>
      <c r="K28" s="217">
        <f t="shared" si="0"/>
        <v>4.1626174279235505E-2</v>
      </c>
      <c r="L28" s="211"/>
      <c r="M28" s="219" t="s">
        <v>257</v>
      </c>
      <c r="N28" s="554"/>
      <c r="O28" s="214"/>
      <c r="P28" s="214"/>
      <c r="Q28" s="214">
        <v>3</v>
      </c>
      <c r="R28" s="214"/>
      <c r="S28" s="214">
        <v>18</v>
      </c>
      <c r="T28" s="215">
        <v>16</v>
      </c>
      <c r="U28" s="216">
        <v>37</v>
      </c>
      <c r="V28" s="682"/>
    </row>
    <row r="29" spans="2:22" x14ac:dyDescent="0.25">
      <c r="B29" s="212" t="s">
        <v>258</v>
      </c>
      <c r="C29" s="213"/>
      <c r="D29" s="214"/>
      <c r="E29" s="214"/>
      <c r="F29" s="214">
        <v>3</v>
      </c>
      <c r="G29" s="214">
        <v>45</v>
      </c>
      <c r="H29" s="214">
        <v>57</v>
      </c>
      <c r="I29" s="215">
        <v>144</v>
      </c>
      <c r="J29" s="216">
        <v>249</v>
      </c>
      <c r="K29" s="217">
        <f t="shared" si="0"/>
        <v>4.0330417881438291E-2</v>
      </c>
      <c r="M29" s="219" t="s">
        <v>259</v>
      </c>
      <c r="N29" s="554"/>
      <c r="O29" s="214"/>
      <c r="P29" s="214"/>
      <c r="Q29" s="214"/>
      <c r="R29" s="214">
        <v>2</v>
      </c>
      <c r="S29" s="214">
        <v>9</v>
      </c>
      <c r="T29" s="215">
        <v>10</v>
      </c>
      <c r="U29" s="216">
        <v>21</v>
      </c>
      <c r="V29" s="682"/>
    </row>
    <row r="30" spans="2:22" x14ac:dyDescent="0.25">
      <c r="B30" s="212" t="s">
        <v>257</v>
      </c>
      <c r="C30" s="213"/>
      <c r="D30" s="214"/>
      <c r="E30" s="214"/>
      <c r="F30" s="214">
        <v>7</v>
      </c>
      <c r="G30" s="214">
        <v>13</v>
      </c>
      <c r="H30" s="214">
        <v>27</v>
      </c>
      <c r="I30" s="215">
        <v>145</v>
      </c>
      <c r="J30" s="216">
        <v>192</v>
      </c>
      <c r="K30" s="217">
        <f t="shared" si="0"/>
        <v>3.1098153547133137E-2</v>
      </c>
      <c r="M30" s="219" t="s">
        <v>260</v>
      </c>
      <c r="N30" s="554"/>
      <c r="O30" s="214"/>
      <c r="P30" s="214"/>
      <c r="Q30" s="214">
        <v>1</v>
      </c>
      <c r="R30" s="214">
        <v>2</v>
      </c>
      <c r="S30" s="214">
        <v>6</v>
      </c>
      <c r="T30" s="215">
        <v>8</v>
      </c>
      <c r="U30" s="216">
        <v>17</v>
      </c>
      <c r="V30" s="682"/>
    </row>
    <row r="31" spans="2:22" x14ac:dyDescent="0.25">
      <c r="B31" s="212" t="s">
        <v>260</v>
      </c>
      <c r="C31" s="213"/>
      <c r="D31" s="214"/>
      <c r="E31" s="214"/>
      <c r="F31" s="214">
        <v>10</v>
      </c>
      <c r="G31" s="214">
        <v>10</v>
      </c>
      <c r="H31" s="214">
        <v>20</v>
      </c>
      <c r="I31" s="215">
        <v>43</v>
      </c>
      <c r="J31" s="216">
        <v>83</v>
      </c>
      <c r="K31" s="217">
        <f t="shared" si="0"/>
        <v>1.3443472627146097E-2</v>
      </c>
      <c r="M31" s="219" t="s">
        <v>254</v>
      </c>
      <c r="N31" s="554"/>
      <c r="O31" s="214"/>
      <c r="P31" s="214"/>
      <c r="Q31" s="214"/>
      <c r="R31" s="214">
        <v>1</v>
      </c>
      <c r="S31" s="214">
        <v>5</v>
      </c>
      <c r="T31" s="215">
        <v>10</v>
      </c>
      <c r="U31" s="216">
        <v>16</v>
      </c>
      <c r="V31" s="682"/>
    </row>
    <row r="32" spans="2:22" ht="15.75" thickBot="1" x14ac:dyDescent="0.3">
      <c r="B32" s="220" t="s">
        <v>261</v>
      </c>
      <c r="C32" s="221"/>
      <c r="D32" s="222"/>
      <c r="E32" s="222"/>
      <c r="F32" s="222">
        <v>13</v>
      </c>
      <c r="G32" s="222">
        <v>14</v>
      </c>
      <c r="H32" s="222">
        <v>12</v>
      </c>
      <c r="I32" s="223">
        <v>20</v>
      </c>
      <c r="J32" s="224">
        <v>59</v>
      </c>
      <c r="K32" s="225">
        <f t="shared" si="0"/>
        <v>9.5562034337544535E-3</v>
      </c>
      <c r="M32" s="232" t="s">
        <v>261</v>
      </c>
      <c r="N32" s="555"/>
      <c r="O32" s="302"/>
      <c r="P32" s="302"/>
      <c r="Q32" s="302"/>
      <c r="R32" s="302"/>
      <c r="S32" s="302">
        <v>1</v>
      </c>
      <c r="T32" s="303"/>
      <c r="U32" s="294">
        <v>1</v>
      </c>
      <c r="V32" s="682"/>
    </row>
    <row r="33" spans="2:22" ht="16.5" thickTop="1" thickBot="1" x14ac:dyDescent="0.3">
      <c r="B33" s="226" t="s">
        <v>89</v>
      </c>
      <c r="C33" s="227">
        <v>1</v>
      </c>
      <c r="D33" s="228">
        <v>16</v>
      </c>
      <c r="E33" s="228">
        <v>5</v>
      </c>
      <c r="F33" s="228">
        <v>242</v>
      </c>
      <c r="G33" s="228">
        <v>993</v>
      </c>
      <c r="H33" s="228">
        <v>2002</v>
      </c>
      <c r="I33" s="229">
        <v>2915</v>
      </c>
      <c r="J33" s="230">
        <v>6174</v>
      </c>
      <c r="K33" s="231">
        <f t="shared" si="0"/>
        <v>1</v>
      </c>
      <c r="M33" s="292" t="s">
        <v>19</v>
      </c>
      <c r="N33" s="556"/>
      <c r="O33" s="300"/>
      <c r="P33" s="300">
        <v>1</v>
      </c>
      <c r="Q33" s="300">
        <v>87</v>
      </c>
      <c r="R33" s="300">
        <v>250</v>
      </c>
      <c r="S33" s="300">
        <v>470</v>
      </c>
      <c r="T33" s="301">
        <v>346</v>
      </c>
      <c r="U33" s="295">
        <v>1154</v>
      </c>
      <c r="V33" s="288"/>
    </row>
    <row r="34" spans="2:22" ht="15.75" thickTop="1" x14ac:dyDescent="0.25">
      <c r="M34" s="219" t="s">
        <v>253</v>
      </c>
      <c r="N34" s="554"/>
      <c r="O34" s="214"/>
      <c r="P34" s="214"/>
      <c r="Q34" s="214">
        <v>62</v>
      </c>
      <c r="R34" s="214">
        <v>148</v>
      </c>
      <c r="S34" s="214">
        <v>310</v>
      </c>
      <c r="T34" s="215">
        <v>90</v>
      </c>
      <c r="U34" s="216">
        <v>610</v>
      </c>
      <c r="V34" s="681">
        <f>U33/J33</f>
        <v>0.18691286038224814</v>
      </c>
    </row>
    <row r="35" spans="2:22" x14ac:dyDescent="0.25">
      <c r="M35" s="219" t="s">
        <v>252</v>
      </c>
      <c r="N35" s="554"/>
      <c r="O35" s="214"/>
      <c r="P35" s="214"/>
      <c r="Q35" s="214">
        <v>12</v>
      </c>
      <c r="R35" s="214">
        <v>58</v>
      </c>
      <c r="S35" s="214">
        <v>91</v>
      </c>
      <c r="T35" s="215">
        <v>180</v>
      </c>
      <c r="U35" s="216">
        <v>341</v>
      </c>
      <c r="V35" s="682"/>
    </row>
    <row r="36" spans="2:22" x14ac:dyDescent="0.25">
      <c r="M36" s="219" t="s">
        <v>254</v>
      </c>
      <c r="N36" s="554"/>
      <c r="O36" s="214"/>
      <c r="P36" s="214"/>
      <c r="Q36" s="214">
        <v>1</v>
      </c>
      <c r="R36" s="214">
        <v>5</v>
      </c>
      <c r="S36" s="214">
        <v>31</v>
      </c>
      <c r="T36" s="215">
        <v>27</v>
      </c>
      <c r="U36" s="216">
        <v>64</v>
      </c>
      <c r="V36" s="682"/>
    </row>
    <row r="37" spans="2:22" x14ac:dyDescent="0.25">
      <c r="M37" s="219" t="s">
        <v>259</v>
      </c>
      <c r="N37" s="554"/>
      <c r="O37" s="214"/>
      <c r="P37" s="214"/>
      <c r="Q37" s="214">
        <v>3</v>
      </c>
      <c r="R37" s="214">
        <v>5</v>
      </c>
      <c r="S37" s="214">
        <v>34</v>
      </c>
      <c r="T37" s="215">
        <v>20</v>
      </c>
      <c r="U37" s="216">
        <v>62</v>
      </c>
      <c r="V37" s="682"/>
    </row>
    <row r="38" spans="2:22" x14ac:dyDescent="0.25">
      <c r="M38" s="219" t="s">
        <v>256</v>
      </c>
      <c r="N38" s="554"/>
      <c r="O38" s="214"/>
      <c r="P38" s="214">
        <v>1</v>
      </c>
      <c r="Q38" s="214">
        <v>1</v>
      </c>
      <c r="R38" s="214">
        <v>8</v>
      </c>
      <c r="S38" s="214">
        <v>3</v>
      </c>
      <c r="T38" s="215">
        <v>25</v>
      </c>
      <c r="U38" s="216">
        <v>38</v>
      </c>
      <c r="V38" s="682"/>
    </row>
    <row r="39" spans="2:22" x14ac:dyDescent="0.25">
      <c r="M39" s="219" t="s">
        <v>258</v>
      </c>
      <c r="N39" s="554"/>
      <c r="O39" s="214"/>
      <c r="P39" s="214"/>
      <c r="Q39" s="214">
        <v>1</v>
      </c>
      <c r="R39" s="214">
        <v>15</v>
      </c>
      <c r="S39" s="214"/>
      <c r="T39" s="215">
        <v>1</v>
      </c>
      <c r="U39" s="216">
        <v>17</v>
      </c>
      <c r="V39" s="682"/>
    </row>
    <row r="40" spans="2:22" x14ac:dyDescent="0.25">
      <c r="M40" s="219" t="s">
        <v>261</v>
      </c>
      <c r="N40" s="554"/>
      <c r="O40" s="214"/>
      <c r="P40" s="214"/>
      <c r="Q40" s="214">
        <v>5</v>
      </c>
      <c r="R40" s="214">
        <v>6</v>
      </c>
      <c r="S40" s="214">
        <v>1</v>
      </c>
      <c r="T40" s="215"/>
      <c r="U40" s="216">
        <v>12</v>
      </c>
      <c r="V40" s="682"/>
    </row>
    <row r="41" spans="2:22" x14ac:dyDescent="0.25">
      <c r="M41" s="219" t="s">
        <v>257</v>
      </c>
      <c r="N41" s="554"/>
      <c r="O41" s="214"/>
      <c r="P41" s="214"/>
      <c r="Q41" s="214">
        <v>2</v>
      </c>
      <c r="R41" s="214">
        <v>5</v>
      </c>
      <c r="S41" s="214"/>
      <c r="T41" s="215">
        <v>1</v>
      </c>
      <c r="U41" s="216">
        <v>8</v>
      </c>
      <c r="V41" s="682"/>
    </row>
    <row r="42" spans="2:22" ht="15.75" thickBot="1" x14ac:dyDescent="0.3">
      <c r="M42" s="232" t="s">
        <v>260</v>
      </c>
      <c r="N42" s="555"/>
      <c r="O42" s="302"/>
      <c r="P42" s="302"/>
      <c r="Q42" s="302"/>
      <c r="R42" s="302"/>
      <c r="S42" s="302"/>
      <c r="T42" s="303">
        <v>2</v>
      </c>
      <c r="U42" s="294">
        <v>2</v>
      </c>
      <c r="V42" s="683"/>
    </row>
    <row r="43" spans="2:22" ht="16.5" thickTop="1" thickBot="1" x14ac:dyDescent="0.3">
      <c r="M43" s="292" t="s">
        <v>16</v>
      </c>
      <c r="N43" s="556"/>
      <c r="O43" s="300"/>
      <c r="P43" s="300">
        <v>2</v>
      </c>
      <c r="Q43" s="300">
        <v>2</v>
      </c>
      <c r="R43" s="300">
        <v>33</v>
      </c>
      <c r="S43" s="300">
        <v>99</v>
      </c>
      <c r="T43" s="301">
        <v>245</v>
      </c>
      <c r="U43" s="295">
        <v>381</v>
      </c>
      <c r="V43" s="288"/>
    </row>
    <row r="44" spans="2:22" ht="15.75" thickTop="1" x14ac:dyDescent="0.25">
      <c r="M44" s="219" t="s">
        <v>252</v>
      </c>
      <c r="N44" s="554"/>
      <c r="O44" s="214"/>
      <c r="P44" s="214">
        <v>2</v>
      </c>
      <c r="Q44" s="214"/>
      <c r="R44" s="214">
        <v>21</v>
      </c>
      <c r="S44" s="214">
        <v>51</v>
      </c>
      <c r="T44" s="215">
        <v>152</v>
      </c>
      <c r="U44" s="216">
        <v>226</v>
      </c>
      <c r="V44" s="681">
        <f>U43/J33</f>
        <v>6.1710398445092324E-2</v>
      </c>
    </row>
    <row r="45" spans="2:22" x14ac:dyDescent="0.25">
      <c r="M45" s="219" t="s">
        <v>254</v>
      </c>
      <c r="N45" s="554"/>
      <c r="O45" s="214"/>
      <c r="P45" s="214"/>
      <c r="Q45" s="214">
        <v>1</v>
      </c>
      <c r="R45" s="214">
        <v>6</v>
      </c>
      <c r="S45" s="214">
        <v>23</v>
      </c>
      <c r="T45" s="215">
        <v>30</v>
      </c>
      <c r="U45" s="216">
        <v>60</v>
      </c>
      <c r="V45" s="682"/>
    </row>
    <row r="46" spans="2:22" x14ac:dyDescent="0.25">
      <c r="M46" s="219" t="s">
        <v>256</v>
      </c>
      <c r="N46" s="554"/>
      <c r="O46" s="214"/>
      <c r="P46" s="214"/>
      <c r="Q46" s="214">
        <v>1</v>
      </c>
      <c r="R46" s="214">
        <v>3</v>
      </c>
      <c r="S46" s="214">
        <v>10</v>
      </c>
      <c r="T46" s="215">
        <v>23</v>
      </c>
      <c r="U46" s="216">
        <v>37</v>
      </c>
      <c r="V46" s="682"/>
    </row>
    <row r="47" spans="2:22" x14ac:dyDescent="0.25">
      <c r="M47" s="219" t="s">
        <v>251</v>
      </c>
      <c r="N47" s="554"/>
      <c r="O47" s="214"/>
      <c r="P47" s="214"/>
      <c r="Q47" s="214"/>
      <c r="R47" s="214"/>
      <c r="S47" s="214">
        <v>8</v>
      </c>
      <c r="T47" s="215">
        <v>19</v>
      </c>
      <c r="U47" s="216">
        <v>27</v>
      </c>
      <c r="V47" s="682"/>
    </row>
    <row r="48" spans="2:22" x14ac:dyDescent="0.25">
      <c r="M48" s="219" t="s">
        <v>257</v>
      </c>
      <c r="N48" s="554"/>
      <c r="O48" s="214"/>
      <c r="P48" s="214"/>
      <c r="Q48" s="214"/>
      <c r="R48" s="214">
        <v>1</v>
      </c>
      <c r="S48" s="214">
        <v>4</v>
      </c>
      <c r="T48" s="215">
        <v>13</v>
      </c>
      <c r="U48" s="216">
        <v>18</v>
      </c>
      <c r="V48" s="682"/>
    </row>
    <row r="49" spans="13:22" x14ac:dyDescent="0.25">
      <c r="M49" s="219" t="s">
        <v>255</v>
      </c>
      <c r="N49" s="554"/>
      <c r="O49" s="214"/>
      <c r="P49" s="214"/>
      <c r="Q49" s="214"/>
      <c r="R49" s="214"/>
      <c r="S49" s="214">
        <v>1</v>
      </c>
      <c r="T49" s="215">
        <v>4</v>
      </c>
      <c r="U49" s="216">
        <v>5</v>
      </c>
      <c r="V49" s="682"/>
    </row>
    <row r="50" spans="13:22" x14ac:dyDescent="0.25">
      <c r="M50" s="219" t="s">
        <v>253</v>
      </c>
      <c r="N50" s="554"/>
      <c r="O50" s="214"/>
      <c r="P50" s="214"/>
      <c r="Q50" s="214"/>
      <c r="R50" s="214"/>
      <c r="S50" s="214">
        <v>2</v>
      </c>
      <c r="T50" s="215">
        <v>2</v>
      </c>
      <c r="U50" s="216">
        <v>4</v>
      </c>
      <c r="V50" s="682"/>
    </row>
    <row r="51" spans="13:22" x14ac:dyDescent="0.25">
      <c r="M51" s="219" t="s">
        <v>260</v>
      </c>
      <c r="N51" s="554"/>
      <c r="O51" s="214"/>
      <c r="P51" s="214"/>
      <c r="Q51" s="214"/>
      <c r="R51" s="214">
        <v>1</v>
      </c>
      <c r="S51" s="214"/>
      <c r="T51" s="215">
        <v>1</v>
      </c>
      <c r="U51" s="216">
        <v>2</v>
      </c>
      <c r="V51" s="682"/>
    </row>
    <row r="52" spans="13:22" ht="15.75" thickBot="1" x14ac:dyDescent="0.3">
      <c r="M52" s="232" t="s">
        <v>258</v>
      </c>
      <c r="N52" s="555"/>
      <c r="O52" s="302"/>
      <c r="P52" s="302"/>
      <c r="Q52" s="302"/>
      <c r="R52" s="302">
        <v>1</v>
      </c>
      <c r="S52" s="302"/>
      <c r="T52" s="303">
        <v>1</v>
      </c>
      <c r="U52" s="294">
        <v>2</v>
      </c>
      <c r="V52" s="683"/>
    </row>
    <row r="53" spans="13:22" ht="16.5" thickTop="1" thickBot="1" x14ac:dyDescent="0.3">
      <c r="M53" s="292" t="s">
        <v>264</v>
      </c>
      <c r="N53" s="556"/>
      <c r="O53" s="300"/>
      <c r="P53" s="300"/>
      <c r="Q53" s="300"/>
      <c r="R53" s="300"/>
      <c r="S53" s="300"/>
      <c r="T53" s="301">
        <v>45</v>
      </c>
      <c r="U53" s="295">
        <v>45</v>
      </c>
      <c r="V53" s="288"/>
    </row>
    <row r="54" spans="13:22" ht="16.5" thickTop="1" thickBot="1" x14ac:dyDescent="0.3">
      <c r="M54" s="232" t="s">
        <v>257</v>
      </c>
      <c r="N54" s="555"/>
      <c r="O54" s="302"/>
      <c r="P54" s="302"/>
      <c r="Q54" s="302"/>
      <c r="R54" s="302"/>
      <c r="S54" s="302"/>
      <c r="T54" s="303">
        <v>45</v>
      </c>
      <c r="U54" s="294">
        <v>45</v>
      </c>
      <c r="V54" s="289">
        <f>U53/J33</f>
        <v>7.2886297376093291E-3</v>
      </c>
    </row>
    <row r="55" spans="13:22" ht="16.5" thickTop="1" thickBot="1" x14ac:dyDescent="0.3">
      <c r="M55" s="292" t="s">
        <v>38</v>
      </c>
      <c r="N55" s="556"/>
      <c r="O55" s="300"/>
      <c r="P55" s="300"/>
      <c r="Q55" s="300"/>
      <c r="R55" s="300">
        <v>7</v>
      </c>
      <c r="S55" s="300">
        <v>6</v>
      </c>
      <c r="T55" s="301"/>
      <c r="U55" s="295">
        <v>13</v>
      </c>
      <c r="V55" s="288"/>
    </row>
    <row r="56" spans="13:22" ht="16.5" thickTop="1" thickBot="1" x14ac:dyDescent="0.3">
      <c r="M56" s="232" t="s">
        <v>254</v>
      </c>
      <c r="N56" s="555"/>
      <c r="O56" s="302"/>
      <c r="P56" s="302"/>
      <c r="Q56" s="302"/>
      <c r="R56" s="302">
        <v>7</v>
      </c>
      <c r="S56" s="302">
        <v>6</v>
      </c>
      <c r="T56" s="303"/>
      <c r="U56" s="294">
        <v>13</v>
      </c>
      <c r="V56" s="290">
        <f>U55/J33</f>
        <v>2.105604146420473E-3</v>
      </c>
    </row>
    <row r="57" spans="13:22" ht="16.5" thickTop="1" thickBot="1" x14ac:dyDescent="0.3">
      <c r="M57" s="304" t="s">
        <v>89</v>
      </c>
      <c r="N57" s="558">
        <v>1</v>
      </c>
      <c r="O57" s="305">
        <v>16</v>
      </c>
      <c r="P57" s="305">
        <v>5</v>
      </c>
      <c r="Q57" s="305">
        <v>242</v>
      </c>
      <c r="R57" s="305">
        <v>993</v>
      </c>
      <c r="S57" s="305">
        <v>2002</v>
      </c>
      <c r="T57" s="306">
        <v>2915</v>
      </c>
      <c r="U57" s="307">
        <v>6174</v>
      </c>
    </row>
    <row r="58" spans="13:22" ht="15.75" thickTop="1" x14ac:dyDescent="0.25"/>
    <row r="59" spans="13:22" x14ac:dyDescent="0.25">
      <c r="M59" s="557" t="s">
        <v>385</v>
      </c>
    </row>
  </sheetData>
  <mergeCells count="6">
    <mergeCell ref="V44:V52"/>
    <mergeCell ref="B6:K6"/>
    <mergeCell ref="M6:V6"/>
    <mergeCell ref="V11:V21"/>
    <mergeCell ref="V23:V32"/>
    <mergeCell ref="V34:V4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A08EC-83F8-4463-BE6E-F51847B2AF2B}">
  <sheetPr>
    <tabColor rgb="FFFFCCCC"/>
  </sheetPr>
  <dimension ref="A1:W60"/>
  <sheetViews>
    <sheetView tabSelected="1" zoomScale="60" zoomScaleNormal="60" workbookViewId="0">
      <selection activeCell="V11" sqref="V11"/>
    </sheetView>
  </sheetViews>
  <sheetFormatPr baseColWidth="10" defaultColWidth="7.85546875" defaultRowHeight="15" x14ac:dyDescent="0.25"/>
  <cols>
    <col min="1" max="1" width="7.85546875" style="47"/>
    <col min="2" max="2" width="31" style="47" customWidth="1"/>
    <col min="3" max="3" width="12.7109375" style="47" customWidth="1"/>
    <col min="4" max="4" width="14.42578125" style="47" customWidth="1"/>
    <col min="5" max="5" width="15" style="47" customWidth="1"/>
    <col min="6" max="6" width="13.5703125" style="47" customWidth="1"/>
    <col min="7" max="7" width="12.85546875" style="47" customWidth="1"/>
    <col min="8" max="8" width="13.7109375" style="47" customWidth="1"/>
    <col min="9" max="9" width="13.28515625" style="47" customWidth="1"/>
    <col min="10" max="10" width="11.7109375" style="47" customWidth="1"/>
    <col min="11" max="11" width="13.28515625" style="47" customWidth="1"/>
    <col min="12" max="12" width="11.7109375" style="47" customWidth="1"/>
    <col min="13" max="13" width="10.42578125" style="47" customWidth="1"/>
    <col min="14" max="14" width="11.42578125" style="47" customWidth="1"/>
    <col min="15" max="15" width="11" style="47" customWidth="1"/>
    <col min="16" max="16" width="10.28515625" style="47" customWidth="1"/>
    <col min="17" max="17" width="13.42578125" style="47" customWidth="1"/>
    <col min="18" max="18" width="18" style="47" customWidth="1"/>
    <col min="19" max="19" width="10.28515625" style="12" customWidth="1"/>
    <col min="20" max="20" width="17.28515625" style="47" customWidth="1"/>
    <col min="21" max="21" width="9.7109375" style="47" customWidth="1"/>
    <col min="22" max="16384" width="7.85546875" style="47"/>
  </cols>
  <sheetData>
    <row r="1" spans="1:23" x14ac:dyDescent="0.25">
      <c r="A1" s="9" t="s">
        <v>21</v>
      </c>
      <c r="B1" s="5"/>
      <c r="C1" s="5"/>
      <c r="D1" s="5"/>
      <c r="E1" s="5"/>
      <c r="F1" s="5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2"/>
      <c r="T1" s="171"/>
      <c r="U1" s="171"/>
      <c r="V1" s="171"/>
    </row>
    <row r="2" spans="1:23" x14ac:dyDescent="0.25">
      <c r="A2" s="9" t="s">
        <v>22</v>
      </c>
      <c r="B2" s="5"/>
      <c r="C2" s="5"/>
      <c r="D2" s="5"/>
      <c r="E2" s="5"/>
      <c r="F2" s="5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2"/>
      <c r="T2" s="171"/>
      <c r="U2" s="171"/>
      <c r="V2" s="171"/>
    </row>
    <row r="3" spans="1:23" x14ac:dyDescent="0.25">
      <c r="A3" s="9" t="s">
        <v>23</v>
      </c>
      <c r="B3" s="5"/>
      <c r="C3" s="5"/>
      <c r="D3" s="5"/>
      <c r="E3" s="5"/>
      <c r="F3" s="5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2"/>
      <c r="T3" s="171"/>
      <c r="U3" s="171"/>
      <c r="V3" s="171"/>
    </row>
    <row r="4" spans="1:23" x14ac:dyDescent="0.25">
      <c r="A4" s="9" t="s">
        <v>24</v>
      </c>
      <c r="B4" s="5"/>
      <c r="C4" s="5"/>
      <c r="D4" s="5"/>
      <c r="E4" s="5"/>
      <c r="F4" s="5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T4" s="171"/>
      <c r="U4" s="171"/>
      <c r="V4" s="171"/>
    </row>
    <row r="5" spans="1:23" x14ac:dyDescent="0.25">
      <c r="A5" s="5"/>
      <c r="B5" s="5"/>
      <c r="C5" s="5"/>
      <c r="D5" s="5"/>
      <c r="E5" s="5"/>
      <c r="F5" s="5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2"/>
      <c r="T5" s="171"/>
      <c r="U5" s="171"/>
      <c r="V5" s="171"/>
    </row>
    <row r="6" spans="1:23" x14ac:dyDescent="0.25">
      <c r="A6" s="640" t="s">
        <v>90</v>
      </c>
      <c r="B6" s="640"/>
      <c r="C6" s="640"/>
      <c r="D6" s="640"/>
      <c r="E6" s="640"/>
      <c r="F6" s="640"/>
      <c r="G6" s="640"/>
      <c r="H6" s="640"/>
      <c r="I6" s="640"/>
      <c r="J6" s="640"/>
      <c r="K6" s="640"/>
      <c r="L6" s="640"/>
      <c r="M6" s="640"/>
      <c r="N6" s="640"/>
      <c r="O6" s="640"/>
      <c r="P6" s="640"/>
      <c r="Q6" s="640"/>
      <c r="R6" s="640"/>
      <c r="S6" s="640"/>
      <c r="T6" s="640"/>
      <c r="U6" s="640"/>
      <c r="V6" s="171"/>
    </row>
    <row r="7" spans="1:23" x14ac:dyDescent="0.25">
      <c r="A7" s="171"/>
      <c r="B7" s="5"/>
      <c r="C7" s="5"/>
      <c r="D7" s="5"/>
      <c r="E7" s="5"/>
      <c r="F7" s="5"/>
      <c r="G7" s="5"/>
      <c r="H7" s="5"/>
      <c r="I7" s="5"/>
      <c r="J7" s="5"/>
      <c r="K7" s="171"/>
      <c r="L7" s="171"/>
      <c r="M7" s="171"/>
      <c r="N7" s="171"/>
      <c r="O7" s="171"/>
      <c r="P7" s="171"/>
      <c r="Q7" s="171"/>
      <c r="R7" s="171"/>
      <c r="S7" s="172"/>
      <c r="T7" s="171"/>
      <c r="U7" s="171"/>
      <c r="V7" s="171"/>
    </row>
    <row r="8" spans="1:23" x14ac:dyDescent="0.25">
      <c r="A8" s="171"/>
      <c r="B8" s="9" t="s">
        <v>91</v>
      </c>
      <c r="C8" s="5"/>
      <c r="D8" s="5"/>
      <c r="E8" s="5"/>
      <c r="F8" s="5"/>
      <c r="G8" s="5"/>
      <c r="H8" s="5"/>
      <c r="I8" s="5"/>
      <c r="J8" s="5"/>
      <c r="K8" s="171"/>
      <c r="L8" s="171"/>
      <c r="M8" s="171"/>
      <c r="N8" s="171"/>
      <c r="O8" s="171"/>
      <c r="P8" s="171"/>
      <c r="Q8" s="171"/>
      <c r="R8" s="171"/>
      <c r="S8" s="172"/>
      <c r="T8" s="171"/>
      <c r="U8" s="171"/>
      <c r="V8" s="171"/>
    </row>
    <row r="9" spans="1:23" x14ac:dyDescent="0.25">
      <c r="A9" s="171"/>
      <c r="B9" s="5">
        <v>1</v>
      </c>
      <c r="C9" s="5"/>
      <c r="D9" s="7"/>
      <c r="E9" s="5"/>
      <c r="F9" s="5"/>
      <c r="G9" s="5"/>
      <c r="H9" s="5"/>
      <c r="I9" s="5"/>
      <c r="J9" s="5"/>
      <c r="K9" s="171"/>
      <c r="L9" s="171"/>
      <c r="M9" s="171"/>
      <c r="N9" s="171"/>
      <c r="O9" s="171"/>
      <c r="P9" s="171"/>
      <c r="Q9" s="171"/>
      <c r="R9" s="171"/>
      <c r="S9" s="172"/>
      <c r="T9" s="171"/>
      <c r="U9" s="171"/>
      <c r="V9" s="171"/>
    </row>
    <row r="10" spans="1:23" x14ac:dyDescent="0.25">
      <c r="A10" s="171"/>
      <c r="B10" s="702" t="s">
        <v>28</v>
      </c>
      <c r="C10" s="702"/>
      <c r="D10" s="9"/>
      <c r="E10" s="5"/>
      <c r="F10" s="5"/>
      <c r="G10" s="5"/>
      <c r="H10" s="5"/>
      <c r="I10" s="5"/>
      <c r="J10" s="5"/>
      <c r="K10" s="171"/>
      <c r="L10" s="171"/>
      <c r="M10" s="171"/>
      <c r="N10" s="171"/>
      <c r="O10" s="171"/>
      <c r="P10" s="171"/>
      <c r="Q10" s="171"/>
      <c r="R10" s="171"/>
      <c r="S10" s="172"/>
      <c r="T10" s="171"/>
      <c r="U10" s="171"/>
      <c r="V10" s="171"/>
    </row>
    <row r="11" spans="1:23" x14ac:dyDescent="0.25">
      <c r="A11" s="171"/>
      <c r="B11" s="174"/>
      <c r="C11" s="174"/>
      <c r="D11" s="174"/>
      <c r="E11" s="174"/>
      <c r="F11" s="174"/>
      <c r="G11" s="174"/>
      <c r="H11" s="174"/>
      <c r="I11" s="174"/>
      <c r="J11" s="174"/>
      <c r="K11" s="171"/>
      <c r="L11" s="171"/>
      <c r="M11" s="171"/>
      <c r="N11" s="171"/>
      <c r="O11" s="171"/>
      <c r="P11" s="171"/>
      <c r="Q11" s="171"/>
      <c r="R11" s="171"/>
      <c r="S11" s="172"/>
      <c r="T11" s="171"/>
      <c r="U11" s="171"/>
      <c r="V11" s="171"/>
    </row>
    <row r="12" spans="1:23" ht="15.75" thickBot="1" x14ac:dyDescent="0.3">
      <c r="A12" s="173"/>
      <c r="B12" s="174"/>
      <c r="C12" s="687" t="s">
        <v>51</v>
      </c>
      <c r="D12" s="687"/>
      <c r="E12" s="687"/>
      <c r="F12" s="687"/>
      <c r="G12" s="687"/>
      <c r="H12" s="687"/>
      <c r="I12" s="687"/>
      <c r="J12" s="687"/>
      <c r="K12" s="687"/>
      <c r="L12" s="687"/>
      <c r="M12" s="687"/>
      <c r="N12" s="687"/>
      <c r="O12" s="687"/>
      <c r="P12" s="687"/>
      <c r="Q12" s="687"/>
      <c r="R12" s="687"/>
      <c r="S12" s="172"/>
      <c r="T12" s="171"/>
      <c r="U12" s="171"/>
      <c r="V12" s="171"/>
    </row>
    <row r="13" spans="1:23" ht="16.5" thickTop="1" thickBot="1" x14ac:dyDescent="0.3">
      <c r="A13" s="175"/>
      <c r="B13" s="174"/>
      <c r="C13" s="641" t="s">
        <v>185</v>
      </c>
      <c r="D13" s="642"/>
      <c r="E13" s="642"/>
      <c r="F13" s="642"/>
      <c r="G13" s="642"/>
      <c r="H13" s="642"/>
      <c r="I13" s="642"/>
      <c r="J13" s="642"/>
      <c r="K13" s="643"/>
      <c r="L13" s="688" t="s">
        <v>186</v>
      </c>
      <c r="M13" s="689"/>
      <c r="N13" s="689"/>
      <c r="O13" s="689"/>
      <c r="P13" s="689"/>
      <c r="Q13" s="689"/>
      <c r="R13" s="689"/>
      <c r="S13" s="690"/>
      <c r="T13" s="171"/>
      <c r="U13" s="171"/>
      <c r="V13" s="171"/>
    </row>
    <row r="14" spans="1:23" ht="39.75" customHeight="1" thickTop="1" thickBot="1" x14ac:dyDescent="0.3">
      <c r="A14" s="175"/>
      <c r="B14" s="81" t="s">
        <v>42</v>
      </c>
      <c r="C14" s="495" t="s">
        <v>37</v>
      </c>
      <c r="D14" s="496" t="s">
        <v>43</v>
      </c>
      <c r="E14" s="496" t="s">
        <v>44</v>
      </c>
      <c r="F14" s="496" t="s">
        <v>45</v>
      </c>
      <c r="G14" s="497" t="s">
        <v>50</v>
      </c>
      <c r="H14" s="497" t="s">
        <v>378</v>
      </c>
      <c r="I14" s="496" t="s">
        <v>49</v>
      </c>
      <c r="J14" s="498" t="s">
        <v>376</v>
      </c>
      <c r="K14" s="498" t="s">
        <v>377</v>
      </c>
      <c r="L14" s="499" t="s">
        <v>10</v>
      </c>
      <c r="M14" s="500" t="s">
        <v>7</v>
      </c>
      <c r="N14" s="501" t="s">
        <v>8</v>
      </c>
      <c r="O14" s="501" t="s">
        <v>5</v>
      </c>
      <c r="P14" s="501" t="s">
        <v>6</v>
      </c>
      <c r="Q14" s="501" t="s">
        <v>3</v>
      </c>
      <c r="R14" s="502" t="s">
        <v>2</v>
      </c>
      <c r="S14" s="503" t="s">
        <v>11</v>
      </c>
      <c r="T14" s="98" t="s">
        <v>46</v>
      </c>
      <c r="U14" s="171"/>
      <c r="V14" s="171"/>
      <c r="W14" s="171"/>
    </row>
    <row r="15" spans="1:23" ht="15.75" thickTop="1" x14ac:dyDescent="0.25">
      <c r="A15" s="175"/>
      <c r="B15" s="88">
        <v>2013</v>
      </c>
      <c r="C15" s="92"/>
      <c r="D15" s="82"/>
      <c r="E15" s="82"/>
      <c r="F15" s="82"/>
      <c r="G15" s="82"/>
      <c r="H15" s="82"/>
      <c r="I15" s="82"/>
      <c r="J15" s="82"/>
      <c r="K15" s="82"/>
      <c r="L15" s="102">
        <v>1</v>
      </c>
      <c r="M15" s="487"/>
      <c r="N15" s="83">
        <v>0</v>
      </c>
      <c r="O15" s="83">
        <v>0</v>
      </c>
      <c r="P15" s="83">
        <v>0</v>
      </c>
      <c r="Q15" s="83">
        <v>0</v>
      </c>
      <c r="R15" s="137"/>
      <c r="S15" s="103">
        <v>0</v>
      </c>
      <c r="T15" s="99">
        <f t="shared" ref="T15:T21" si="0">SUM(C15:S15)</f>
        <v>1</v>
      </c>
      <c r="U15" s="171"/>
      <c r="V15" s="171"/>
      <c r="W15" s="171"/>
    </row>
    <row r="16" spans="1:23" x14ac:dyDescent="0.25">
      <c r="A16" s="175"/>
      <c r="B16" s="89">
        <v>2014</v>
      </c>
      <c r="C16" s="93">
        <v>881</v>
      </c>
      <c r="D16" s="57">
        <v>168</v>
      </c>
      <c r="E16" s="57">
        <v>116</v>
      </c>
      <c r="F16" s="57">
        <v>127</v>
      </c>
      <c r="G16" s="57">
        <v>3</v>
      </c>
      <c r="H16" s="57"/>
      <c r="I16" s="57"/>
      <c r="J16" s="57"/>
      <c r="K16" s="57"/>
      <c r="L16" s="93">
        <v>33</v>
      </c>
      <c r="M16" s="488"/>
      <c r="N16" s="57">
        <v>0</v>
      </c>
      <c r="O16" s="57">
        <v>7</v>
      </c>
      <c r="P16" s="57">
        <v>4</v>
      </c>
      <c r="Q16" s="57">
        <v>11</v>
      </c>
      <c r="R16" s="138"/>
      <c r="S16" s="66">
        <v>7</v>
      </c>
      <c r="T16" s="100">
        <f t="shared" si="0"/>
        <v>1357</v>
      </c>
      <c r="U16" s="171"/>
      <c r="V16" s="171"/>
      <c r="W16" s="171"/>
    </row>
    <row r="17" spans="1:23" x14ac:dyDescent="0.25">
      <c r="A17" s="175"/>
      <c r="B17" s="90">
        <v>2015</v>
      </c>
      <c r="C17" s="94">
        <v>1503</v>
      </c>
      <c r="D17" s="84">
        <v>779</v>
      </c>
      <c r="E17" s="84">
        <v>230</v>
      </c>
      <c r="F17" s="84">
        <v>159</v>
      </c>
      <c r="G17" s="84">
        <v>2</v>
      </c>
      <c r="H17" s="84"/>
      <c r="I17" s="84"/>
      <c r="J17" s="84"/>
      <c r="K17" s="84"/>
      <c r="L17" s="104">
        <v>38</v>
      </c>
      <c r="M17" s="489"/>
      <c r="N17" s="84">
        <v>5</v>
      </c>
      <c r="O17" s="84">
        <v>99</v>
      </c>
      <c r="P17" s="84">
        <v>2</v>
      </c>
      <c r="Q17" s="84">
        <v>1</v>
      </c>
      <c r="R17" s="139"/>
      <c r="S17" s="95">
        <v>2</v>
      </c>
      <c r="T17" s="100">
        <f t="shared" si="0"/>
        <v>2820</v>
      </c>
      <c r="U17" s="171"/>
      <c r="V17" s="171"/>
      <c r="W17" s="171"/>
    </row>
    <row r="18" spans="1:23" x14ac:dyDescent="0.25">
      <c r="A18" s="175"/>
      <c r="B18" s="90">
        <v>2016</v>
      </c>
      <c r="C18" s="94">
        <v>2510</v>
      </c>
      <c r="D18" s="84">
        <v>829</v>
      </c>
      <c r="E18" s="84">
        <v>986</v>
      </c>
      <c r="F18" s="84">
        <v>235</v>
      </c>
      <c r="G18" s="84">
        <v>33</v>
      </c>
      <c r="H18" s="84"/>
      <c r="I18" s="84"/>
      <c r="J18" s="84"/>
      <c r="K18" s="84"/>
      <c r="L18" s="104">
        <v>120</v>
      </c>
      <c r="M18" s="489"/>
      <c r="N18" s="84">
        <v>1</v>
      </c>
      <c r="O18" s="84">
        <v>192</v>
      </c>
      <c r="P18" s="84">
        <v>8</v>
      </c>
      <c r="Q18" s="84">
        <v>1</v>
      </c>
      <c r="R18" s="139"/>
      <c r="S18" s="95">
        <v>28</v>
      </c>
      <c r="T18" s="100">
        <f t="shared" si="0"/>
        <v>4943</v>
      </c>
      <c r="U18" s="171"/>
      <c r="V18" s="171"/>
      <c r="W18" s="171"/>
    </row>
    <row r="19" spans="1:23" x14ac:dyDescent="0.25">
      <c r="A19" s="175"/>
      <c r="B19" s="90">
        <v>2017</v>
      </c>
      <c r="C19" s="94">
        <v>3314</v>
      </c>
      <c r="D19" s="84">
        <v>1329</v>
      </c>
      <c r="E19" s="84">
        <v>2435</v>
      </c>
      <c r="F19" s="84">
        <v>526</v>
      </c>
      <c r="G19" s="84">
        <v>66</v>
      </c>
      <c r="H19" s="84"/>
      <c r="I19" s="84">
        <v>1</v>
      </c>
      <c r="J19" s="84"/>
      <c r="K19" s="84"/>
      <c r="L19" s="104">
        <v>221</v>
      </c>
      <c r="M19" s="489"/>
      <c r="N19" s="84">
        <v>8</v>
      </c>
      <c r="O19" s="84">
        <v>630</v>
      </c>
      <c r="P19" s="84"/>
      <c r="Q19" s="84"/>
      <c r="R19" s="139"/>
      <c r="S19" s="95"/>
      <c r="T19" s="100">
        <f t="shared" si="0"/>
        <v>8530</v>
      </c>
      <c r="U19" s="171"/>
      <c r="V19" s="171"/>
      <c r="W19" s="171"/>
    </row>
    <row r="20" spans="1:23" ht="15.75" thickBot="1" x14ac:dyDescent="0.3">
      <c r="A20" s="175"/>
      <c r="B20" s="91">
        <v>2018</v>
      </c>
      <c r="C20" s="96">
        <v>194</v>
      </c>
      <c r="D20" s="86">
        <v>112</v>
      </c>
      <c r="E20" s="86">
        <v>110</v>
      </c>
      <c r="F20" s="86">
        <v>0</v>
      </c>
      <c r="G20" s="86">
        <v>2</v>
      </c>
      <c r="H20" s="86"/>
      <c r="I20" s="86"/>
      <c r="J20" s="86"/>
      <c r="K20" s="86"/>
      <c r="L20" s="105">
        <v>6</v>
      </c>
      <c r="M20" s="490"/>
      <c r="N20" s="86"/>
      <c r="O20" s="86">
        <v>23</v>
      </c>
      <c r="P20" s="86"/>
      <c r="Q20" s="86"/>
      <c r="R20" s="140"/>
      <c r="S20" s="97"/>
      <c r="T20" s="101">
        <f t="shared" si="0"/>
        <v>447</v>
      </c>
      <c r="U20" s="171"/>
      <c r="V20" s="171"/>
      <c r="W20" s="171"/>
    </row>
    <row r="21" spans="1:23" ht="26.25" thickTop="1" x14ac:dyDescent="0.25">
      <c r="A21" s="175"/>
      <c r="B21" s="515" t="s">
        <v>47</v>
      </c>
      <c r="C21" s="516">
        <f>SUM(C16:C20)</f>
        <v>8402</v>
      </c>
      <c r="D21" s="517">
        <f t="shared" ref="D21:F21" si="1">SUM(D16:D20)</f>
        <v>3217</v>
      </c>
      <c r="E21" s="517">
        <f t="shared" si="1"/>
        <v>3877</v>
      </c>
      <c r="F21" s="516">
        <f t="shared" si="1"/>
        <v>1047</v>
      </c>
      <c r="G21" s="517">
        <f>SUM(G16:G20)</f>
        <v>106</v>
      </c>
      <c r="H21" s="517"/>
      <c r="I21" s="516">
        <f>SUM(I16:I20)</f>
        <v>1</v>
      </c>
      <c r="J21" s="517"/>
      <c r="K21" s="517"/>
      <c r="L21" s="516">
        <f>SUM(L15:L20)</f>
        <v>419</v>
      </c>
      <c r="M21" s="518"/>
      <c r="N21" s="517">
        <f t="shared" ref="N21:Q21" si="2">SUM(N15:N20)</f>
        <v>14</v>
      </c>
      <c r="O21" s="517">
        <f t="shared" si="2"/>
        <v>951</v>
      </c>
      <c r="P21" s="517">
        <f t="shared" si="2"/>
        <v>14</v>
      </c>
      <c r="Q21" s="517">
        <f t="shared" si="2"/>
        <v>13</v>
      </c>
      <c r="R21" s="519"/>
      <c r="S21" s="520">
        <f>SUM(S15:S20)</f>
        <v>37</v>
      </c>
      <c r="T21" s="521">
        <f t="shared" si="0"/>
        <v>18098</v>
      </c>
      <c r="U21" s="171"/>
      <c r="V21" s="171"/>
      <c r="W21" s="171"/>
    </row>
    <row r="22" spans="1:23" ht="26.25" thickBot="1" x14ac:dyDescent="0.3">
      <c r="A22" s="175"/>
      <c r="B22" s="522" t="s">
        <v>48</v>
      </c>
      <c r="C22" s="523">
        <f>C15+C16</f>
        <v>881</v>
      </c>
      <c r="D22" s="524">
        <f t="shared" ref="D22:T22" si="3">D15+D16</f>
        <v>168</v>
      </c>
      <c r="E22" s="524">
        <f t="shared" si="3"/>
        <v>116</v>
      </c>
      <c r="F22" s="523">
        <f t="shared" si="3"/>
        <v>127</v>
      </c>
      <c r="G22" s="524">
        <f>G15+G16</f>
        <v>3</v>
      </c>
      <c r="H22" s="524"/>
      <c r="I22" s="523">
        <f>I15+I16</f>
        <v>0</v>
      </c>
      <c r="J22" s="524"/>
      <c r="K22" s="524"/>
      <c r="L22" s="523">
        <f t="shared" si="3"/>
        <v>34</v>
      </c>
      <c r="M22" s="525"/>
      <c r="N22" s="524">
        <f t="shared" si="3"/>
        <v>0</v>
      </c>
      <c r="O22" s="524">
        <f t="shared" si="3"/>
        <v>7</v>
      </c>
      <c r="P22" s="524">
        <f t="shared" si="3"/>
        <v>4</v>
      </c>
      <c r="Q22" s="524">
        <f t="shared" si="3"/>
        <v>11</v>
      </c>
      <c r="R22" s="526"/>
      <c r="S22" s="527">
        <f t="shared" si="3"/>
        <v>7</v>
      </c>
      <c r="T22" s="528">
        <f t="shared" si="3"/>
        <v>1358</v>
      </c>
      <c r="U22" s="171"/>
      <c r="V22" s="171"/>
      <c r="W22" s="171"/>
    </row>
    <row r="23" spans="1:23" ht="16.5" thickTop="1" thickBot="1" x14ac:dyDescent="0.3">
      <c r="A23" s="173"/>
      <c r="B23" s="171"/>
      <c r="C23" s="171"/>
      <c r="D23" s="171"/>
      <c r="E23" s="171"/>
      <c r="F23" s="171"/>
      <c r="G23" s="171"/>
      <c r="H23" s="171"/>
      <c r="I23" s="171"/>
      <c r="J23" s="171"/>
      <c r="L23" s="171"/>
      <c r="M23" s="171"/>
      <c r="N23" s="171"/>
      <c r="O23" s="171"/>
      <c r="P23" s="171"/>
      <c r="Q23" s="171"/>
      <c r="R23" s="171"/>
      <c r="S23" s="171"/>
      <c r="T23" s="172"/>
      <c r="U23" s="171"/>
      <c r="V23" s="171"/>
      <c r="W23" s="171"/>
    </row>
    <row r="24" spans="1:23" ht="15.75" thickTop="1" x14ac:dyDescent="0.25">
      <c r="A24" s="173"/>
      <c r="B24" s="504" t="s">
        <v>187</v>
      </c>
      <c r="C24" s="505">
        <v>839</v>
      </c>
      <c r="D24" s="505">
        <v>93</v>
      </c>
      <c r="E24" s="505">
        <v>93</v>
      </c>
      <c r="F24" s="505">
        <v>72</v>
      </c>
      <c r="G24" s="505">
        <v>3</v>
      </c>
      <c r="H24" s="505"/>
      <c r="I24" s="505">
        <v>0</v>
      </c>
      <c r="J24" s="505"/>
      <c r="K24" s="505"/>
      <c r="L24" s="505">
        <v>29</v>
      </c>
      <c r="M24" s="505"/>
      <c r="N24" s="505">
        <v>0</v>
      </c>
      <c r="O24" s="505">
        <v>7</v>
      </c>
      <c r="P24" s="505">
        <v>4</v>
      </c>
      <c r="Q24" s="505">
        <v>11</v>
      </c>
      <c r="R24" s="506"/>
      <c r="S24" s="506">
        <v>7</v>
      </c>
      <c r="T24" s="507">
        <f t="shared" ref="T24:T35" si="4">SUM(C24:S24)</f>
        <v>1158</v>
      </c>
      <c r="U24" s="171"/>
      <c r="V24" s="176"/>
      <c r="W24" s="171"/>
    </row>
    <row r="25" spans="1:23" ht="16.5" thickBot="1" x14ac:dyDescent="0.3">
      <c r="A25" s="173"/>
      <c r="B25" s="508" t="s">
        <v>188</v>
      </c>
      <c r="C25" s="509">
        <v>71</v>
      </c>
      <c r="D25" s="509">
        <v>88</v>
      </c>
      <c r="E25" s="509">
        <v>29</v>
      </c>
      <c r="F25" s="509">
        <v>76</v>
      </c>
      <c r="G25" s="510">
        <v>2</v>
      </c>
      <c r="H25" s="510"/>
      <c r="I25" s="510">
        <v>0</v>
      </c>
      <c r="J25" s="510"/>
      <c r="K25" s="510"/>
      <c r="L25" s="509">
        <v>5</v>
      </c>
      <c r="M25" s="509"/>
      <c r="N25" s="510">
        <v>0</v>
      </c>
      <c r="O25" s="510">
        <v>0</v>
      </c>
      <c r="P25" s="510">
        <v>0</v>
      </c>
      <c r="Q25" s="510">
        <v>0</v>
      </c>
      <c r="R25" s="511"/>
      <c r="S25" s="511">
        <v>0</v>
      </c>
      <c r="T25" s="512">
        <f t="shared" si="4"/>
        <v>271</v>
      </c>
      <c r="U25" s="494"/>
      <c r="V25" s="491"/>
      <c r="W25" s="171"/>
    </row>
    <row r="26" spans="1:23" ht="16.5" thickTop="1" x14ac:dyDescent="0.25">
      <c r="A26" s="173"/>
      <c r="B26" s="120" t="s">
        <v>197</v>
      </c>
      <c r="C26" s="121">
        <v>818</v>
      </c>
      <c r="D26" s="121">
        <v>80</v>
      </c>
      <c r="E26" s="121">
        <v>93</v>
      </c>
      <c r="F26" s="121">
        <v>72</v>
      </c>
      <c r="G26" s="122">
        <v>3</v>
      </c>
      <c r="H26" s="122"/>
      <c r="I26" s="122"/>
      <c r="J26" s="122"/>
      <c r="K26" s="122"/>
      <c r="L26" s="121">
        <v>28</v>
      </c>
      <c r="M26" s="121"/>
      <c r="N26" s="122"/>
      <c r="O26" s="122">
        <f>3+4</f>
        <v>7</v>
      </c>
      <c r="P26" s="122">
        <v>4</v>
      </c>
      <c r="Q26" s="122">
        <v>11</v>
      </c>
      <c r="R26" s="123"/>
      <c r="S26" s="123">
        <v>7</v>
      </c>
      <c r="T26" s="124">
        <f t="shared" si="4"/>
        <v>1123</v>
      </c>
      <c r="U26" s="494"/>
      <c r="V26" s="492"/>
      <c r="W26" s="171"/>
    </row>
    <row r="27" spans="1:23" ht="16.5" thickBot="1" x14ac:dyDescent="0.3">
      <c r="A27" s="173"/>
      <c r="B27" s="125" t="s">
        <v>198</v>
      </c>
      <c r="C27" s="126">
        <v>91</v>
      </c>
      <c r="D27" s="126">
        <v>92</v>
      </c>
      <c r="E27" s="126">
        <v>29</v>
      </c>
      <c r="F27" s="126">
        <v>76</v>
      </c>
      <c r="G27" s="127">
        <v>2</v>
      </c>
      <c r="H27" s="127"/>
      <c r="I27" s="127"/>
      <c r="J27" s="127"/>
      <c r="K27" s="127"/>
      <c r="L27" s="126">
        <v>5</v>
      </c>
      <c r="M27" s="126"/>
      <c r="N27" s="127"/>
      <c r="O27" s="127"/>
      <c r="P27" s="127"/>
      <c r="Q27" s="127"/>
      <c r="R27" s="128"/>
      <c r="S27" s="128"/>
      <c r="T27" s="129">
        <f t="shared" si="4"/>
        <v>295</v>
      </c>
      <c r="U27" s="494"/>
      <c r="V27" s="491"/>
      <c r="W27" s="171"/>
    </row>
    <row r="28" spans="1:23" ht="16.5" thickTop="1" x14ac:dyDescent="0.25">
      <c r="A28" s="173"/>
      <c r="B28" s="504" t="s">
        <v>204</v>
      </c>
      <c r="C28" s="505">
        <v>808</v>
      </c>
      <c r="D28" s="505">
        <v>78</v>
      </c>
      <c r="E28" s="505">
        <v>82</v>
      </c>
      <c r="F28" s="505">
        <v>64</v>
      </c>
      <c r="G28" s="505"/>
      <c r="H28" s="505"/>
      <c r="I28" s="505"/>
      <c r="J28" s="505"/>
      <c r="K28" s="505"/>
      <c r="L28" s="505">
        <v>27</v>
      </c>
      <c r="M28" s="505"/>
      <c r="N28" s="505"/>
      <c r="O28" s="505">
        <v>7</v>
      </c>
      <c r="P28" s="505">
        <v>4</v>
      </c>
      <c r="Q28" s="505">
        <v>11</v>
      </c>
      <c r="R28" s="506"/>
      <c r="S28" s="506">
        <v>7</v>
      </c>
      <c r="T28" s="507">
        <f t="shared" si="4"/>
        <v>1088</v>
      </c>
      <c r="U28" s="494"/>
      <c r="V28" s="492"/>
      <c r="W28" s="171"/>
    </row>
    <row r="29" spans="1:23" ht="16.5" thickBot="1" x14ac:dyDescent="0.3">
      <c r="A29" s="173"/>
      <c r="B29" s="508" t="s">
        <v>205</v>
      </c>
      <c r="C29" s="509">
        <v>97</v>
      </c>
      <c r="D29" s="509">
        <v>94</v>
      </c>
      <c r="E29" s="509">
        <v>40</v>
      </c>
      <c r="F29" s="509">
        <v>84</v>
      </c>
      <c r="G29" s="510"/>
      <c r="H29" s="510"/>
      <c r="I29" s="510"/>
      <c r="J29" s="510"/>
      <c r="K29" s="510"/>
      <c r="L29" s="509">
        <v>7</v>
      </c>
      <c r="M29" s="509"/>
      <c r="N29" s="510"/>
      <c r="O29" s="510"/>
      <c r="P29" s="510"/>
      <c r="Q29" s="510"/>
      <c r="R29" s="511">
        <v>5</v>
      </c>
      <c r="S29" s="511"/>
      <c r="T29" s="512">
        <f t="shared" si="4"/>
        <v>327</v>
      </c>
      <c r="U29" s="494"/>
      <c r="V29" s="491"/>
      <c r="W29" s="171"/>
    </row>
    <row r="30" spans="1:23" ht="16.5" thickTop="1" x14ac:dyDescent="0.25">
      <c r="A30" s="173"/>
      <c r="B30" s="120" t="s">
        <v>212</v>
      </c>
      <c r="C30" s="121">
        <v>773</v>
      </c>
      <c r="D30" s="121">
        <v>73</v>
      </c>
      <c r="E30" s="121">
        <v>51</v>
      </c>
      <c r="F30" s="121">
        <v>55</v>
      </c>
      <c r="G30" s="122"/>
      <c r="H30" s="122"/>
      <c r="I30" s="122"/>
      <c r="J30" s="122"/>
      <c r="K30" s="122"/>
      <c r="L30" s="121">
        <v>22</v>
      </c>
      <c r="M30" s="121"/>
      <c r="N30" s="122"/>
      <c r="O30" s="122">
        <v>7</v>
      </c>
      <c r="P30" s="122">
        <v>4</v>
      </c>
      <c r="Q30" s="122">
        <v>10</v>
      </c>
      <c r="R30" s="123"/>
      <c r="S30" s="123">
        <v>7</v>
      </c>
      <c r="T30" s="124">
        <f t="shared" si="4"/>
        <v>1002</v>
      </c>
      <c r="U30" s="494"/>
      <c r="V30" s="491"/>
      <c r="W30" s="171"/>
    </row>
    <row r="31" spans="1:23" ht="16.5" thickBot="1" x14ac:dyDescent="0.3">
      <c r="A31" s="173"/>
      <c r="B31" s="125" t="s">
        <v>213</v>
      </c>
      <c r="C31" s="126">
        <v>118</v>
      </c>
      <c r="D31" s="126">
        <v>98</v>
      </c>
      <c r="E31" s="126">
        <v>60</v>
      </c>
      <c r="F31" s="126">
        <v>93</v>
      </c>
      <c r="G31" s="127">
        <v>5</v>
      </c>
      <c r="H31" s="127"/>
      <c r="I31" s="127"/>
      <c r="J31" s="127"/>
      <c r="K31" s="127"/>
      <c r="L31" s="126">
        <v>12</v>
      </c>
      <c r="M31" s="126"/>
      <c r="N31" s="127"/>
      <c r="O31" s="127"/>
      <c r="P31" s="127"/>
      <c r="Q31" s="127">
        <v>1</v>
      </c>
      <c r="R31" s="128"/>
      <c r="S31" s="128"/>
      <c r="T31" s="129">
        <f t="shared" si="4"/>
        <v>387</v>
      </c>
      <c r="U31" s="494"/>
      <c r="V31" s="491"/>
      <c r="W31" s="171"/>
    </row>
    <row r="32" spans="1:23" ht="16.5" thickTop="1" x14ac:dyDescent="0.25">
      <c r="A32" s="173"/>
      <c r="B32" s="504" t="s">
        <v>215</v>
      </c>
      <c r="C32" s="505">
        <v>653</v>
      </c>
      <c r="D32" s="505">
        <v>60</v>
      </c>
      <c r="E32" s="505">
        <v>25</v>
      </c>
      <c r="F32" s="505">
        <v>54</v>
      </c>
      <c r="G32" s="513"/>
      <c r="H32" s="513"/>
      <c r="I32" s="513"/>
      <c r="J32" s="513"/>
      <c r="K32" s="513"/>
      <c r="L32" s="505">
        <v>22</v>
      </c>
      <c r="M32" s="505"/>
      <c r="N32" s="513"/>
      <c r="O32" s="513">
        <v>7</v>
      </c>
      <c r="P32" s="513">
        <v>4</v>
      </c>
      <c r="Q32" s="513">
        <v>10</v>
      </c>
      <c r="R32" s="514"/>
      <c r="S32" s="514">
        <v>7</v>
      </c>
      <c r="T32" s="507">
        <f t="shared" si="4"/>
        <v>842</v>
      </c>
      <c r="U32" s="494"/>
      <c r="V32" s="493"/>
      <c r="W32" s="171"/>
    </row>
    <row r="33" spans="1:23" ht="16.5" thickBot="1" x14ac:dyDescent="0.3">
      <c r="A33" s="173"/>
      <c r="B33" s="508" t="s">
        <v>216</v>
      </c>
      <c r="C33" s="509">
        <v>203</v>
      </c>
      <c r="D33" s="509">
        <v>111</v>
      </c>
      <c r="E33" s="509">
        <v>68</v>
      </c>
      <c r="F33" s="509">
        <v>94</v>
      </c>
      <c r="G33" s="510">
        <v>5</v>
      </c>
      <c r="H33" s="510"/>
      <c r="I33" s="510"/>
      <c r="J33" s="510"/>
      <c r="K33" s="510"/>
      <c r="L33" s="509">
        <v>12</v>
      </c>
      <c r="M33" s="509"/>
      <c r="N33" s="510"/>
      <c r="O33" s="510"/>
      <c r="P33" s="510"/>
      <c r="Q33" s="510"/>
      <c r="R33" s="511">
        <v>5</v>
      </c>
      <c r="S33" s="511"/>
      <c r="T33" s="512">
        <f t="shared" si="4"/>
        <v>498</v>
      </c>
      <c r="U33" s="494"/>
      <c r="V33" s="493"/>
      <c r="W33" s="171"/>
    </row>
    <row r="34" spans="1:23" ht="16.5" thickTop="1" x14ac:dyDescent="0.25">
      <c r="A34" s="173"/>
      <c r="B34" s="120" t="s">
        <v>295</v>
      </c>
      <c r="C34" s="121">
        <v>357</v>
      </c>
      <c r="D34" s="121">
        <v>43</v>
      </c>
      <c r="E34" s="121">
        <v>15</v>
      </c>
      <c r="F34" s="121">
        <v>36</v>
      </c>
      <c r="G34" s="122"/>
      <c r="H34" s="122"/>
      <c r="I34" s="122"/>
      <c r="J34" s="122"/>
      <c r="K34" s="122"/>
      <c r="L34" s="121">
        <v>22</v>
      </c>
      <c r="M34" s="121"/>
      <c r="N34" s="122"/>
      <c r="O34" s="122">
        <v>7</v>
      </c>
      <c r="P34" s="122">
        <v>4</v>
      </c>
      <c r="Q34" s="122">
        <v>10</v>
      </c>
      <c r="R34" s="123"/>
      <c r="S34" s="123">
        <v>7</v>
      </c>
      <c r="T34" s="124">
        <f t="shared" si="4"/>
        <v>501</v>
      </c>
      <c r="U34" s="494"/>
      <c r="V34" s="493"/>
      <c r="W34" s="171"/>
    </row>
    <row r="35" spans="1:23" ht="16.5" thickBot="1" x14ac:dyDescent="0.3">
      <c r="A35" s="173"/>
      <c r="B35" s="125" t="s">
        <v>296</v>
      </c>
      <c r="C35" s="126">
        <v>306</v>
      </c>
      <c r="D35" s="126">
        <v>247</v>
      </c>
      <c r="E35" s="126">
        <v>156</v>
      </c>
      <c r="F35" s="126">
        <v>41</v>
      </c>
      <c r="G35" s="127">
        <v>7</v>
      </c>
      <c r="H35" s="127">
        <v>2</v>
      </c>
      <c r="I35" s="127"/>
      <c r="J35" s="127">
        <v>7</v>
      </c>
      <c r="K35" s="127">
        <v>9</v>
      </c>
      <c r="L35" s="126">
        <v>36</v>
      </c>
      <c r="M35" s="126">
        <v>50</v>
      </c>
      <c r="N35" s="127"/>
      <c r="O35" s="127">
        <v>22</v>
      </c>
      <c r="P35" s="127">
        <v>2</v>
      </c>
      <c r="Q35" s="127">
        <v>4</v>
      </c>
      <c r="R35" s="128"/>
      <c r="S35" s="128">
        <v>1</v>
      </c>
      <c r="T35" s="129">
        <f t="shared" si="4"/>
        <v>890</v>
      </c>
      <c r="U35" s="494"/>
      <c r="V35" s="493"/>
      <c r="W35" s="171"/>
    </row>
    <row r="36" spans="1:23" ht="15.75" thickTop="1" x14ac:dyDescent="0.25">
      <c r="A36" s="595"/>
      <c r="B36" s="595"/>
      <c r="C36" s="595"/>
      <c r="D36" s="595"/>
      <c r="E36" s="595"/>
      <c r="F36" s="595"/>
      <c r="G36" s="595"/>
      <c r="H36" s="595"/>
      <c r="I36" s="595"/>
      <c r="J36" s="595"/>
      <c r="K36" s="595"/>
      <c r="L36" s="595"/>
      <c r="M36" s="595"/>
      <c r="N36" s="595"/>
      <c r="O36" s="595"/>
      <c r="P36" s="595"/>
      <c r="Q36" s="595"/>
      <c r="R36" s="595"/>
      <c r="S36" s="595"/>
      <c r="T36" s="595"/>
      <c r="U36" s="595"/>
      <c r="V36" s="595"/>
      <c r="W36" s="595"/>
    </row>
    <row r="37" spans="1:23" x14ac:dyDescent="0.25">
      <c r="A37" s="595"/>
      <c r="B37" s="595"/>
      <c r="C37" s="595"/>
      <c r="D37" s="595"/>
      <c r="E37" s="595"/>
      <c r="F37" s="595"/>
      <c r="G37" s="595"/>
      <c r="H37" s="595"/>
      <c r="I37" s="595"/>
      <c r="J37" s="595"/>
      <c r="K37" s="595"/>
      <c r="L37" s="595"/>
      <c r="M37" s="595"/>
      <c r="N37" s="595"/>
      <c r="O37" s="595"/>
      <c r="P37" s="595"/>
      <c r="Q37" s="595"/>
      <c r="R37" s="595"/>
      <c r="S37" s="595"/>
      <c r="T37" s="595"/>
      <c r="U37" s="595"/>
      <c r="V37" s="595"/>
      <c r="W37" s="595"/>
    </row>
    <row r="38" spans="1:23" x14ac:dyDescent="0.25">
      <c r="A38" s="595"/>
      <c r="B38" s="595"/>
      <c r="C38" s="595"/>
      <c r="D38" s="595"/>
      <c r="E38" s="595"/>
      <c r="F38" s="595"/>
      <c r="G38" s="595"/>
      <c r="H38" s="595"/>
      <c r="I38" s="595"/>
      <c r="J38" s="595"/>
      <c r="K38" s="595"/>
      <c r="L38" s="595"/>
      <c r="M38" s="595"/>
      <c r="N38" s="595"/>
      <c r="O38" s="595"/>
      <c r="P38" s="595"/>
      <c r="Q38" s="595"/>
      <c r="R38" s="595"/>
      <c r="S38" s="595"/>
      <c r="T38" s="595"/>
      <c r="U38" s="595"/>
      <c r="V38" s="595"/>
      <c r="W38" s="595"/>
    </row>
    <row r="39" spans="1:23" x14ac:dyDescent="0.25">
      <c r="P39" s="12"/>
      <c r="S39" s="47"/>
    </row>
    <row r="40" spans="1:23" x14ac:dyDescent="0.25">
      <c r="S40" s="47"/>
    </row>
    <row r="41" spans="1:23" x14ac:dyDescent="0.25">
      <c r="S41" s="47"/>
    </row>
    <row r="42" spans="1:23" x14ac:dyDescent="0.25">
      <c r="S42" s="47"/>
    </row>
    <row r="43" spans="1:23" x14ac:dyDescent="0.25">
      <c r="S43" s="47"/>
    </row>
    <row r="44" spans="1:23" x14ac:dyDescent="0.25">
      <c r="S44" s="47"/>
    </row>
    <row r="45" spans="1:23" x14ac:dyDescent="0.25">
      <c r="S45" s="47"/>
    </row>
    <row r="46" spans="1:23" x14ac:dyDescent="0.25">
      <c r="S46" s="47"/>
    </row>
    <row r="47" spans="1:23" x14ac:dyDescent="0.25">
      <c r="S47" s="47"/>
    </row>
    <row r="48" spans="1:23" x14ac:dyDescent="0.25">
      <c r="S48" s="47"/>
    </row>
    <row r="49" spans="14:19" x14ac:dyDescent="0.25">
      <c r="S49" s="47"/>
    </row>
    <row r="50" spans="14:19" x14ac:dyDescent="0.25">
      <c r="N50" s="12"/>
      <c r="S50" s="47"/>
    </row>
    <row r="51" spans="14:19" x14ac:dyDescent="0.25">
      <c r="N51" s="12"/>
      <c r="S51" s="47"/>
    </row>
    <row r="52" spans="14:19" x14ac:dyDescent="0.25">
      <c r="Q52" s="12"/>
      <c r="S52" s="47"/>
    </row>
    <row r="53" spans="14:19" x14ac:dyDescent="0.25">
      <c r="Q53" s="12"/>
      <c r="S53" s="47"/>
    </row>
    <row r="54" spans="14:19" x14ac:dyDescent="0.25">
      <c r="Q54" s="12"/>
      <c r="S54" s="47"/>
    </row>
    <row r="55" spans="14:19" x14ac:dyDescent="0.25">
      <c r="Q55" s="12"/>
      <c r="S55" s="47"/>
    </row>
    <row r="56" spans="14:19" x14ac:dyDescent="0.25">
      <c r="Q56" s="12"/>
      <c r="S56" s="47"/>
    </row>
    <row r="57" spans="14:19" x14ac:dyDescent="0.25">
      <c r="Q57" s="12"/>
      <c r="S57" s="47"/>
    </row>
    <row r="58" spans="14:19" x14ac:dyDescent="0.25">
      <c r="Q58" s="12"/>
      <c r="S58" s="47"/>
    </row>
    <row r="59" spans="14:19" x14ac:dyDescent="0.25">
      <c r="Q59" s="12"/>
      <c r="S59" s="47"/>
    </row>
    <row r="60" spans="14:19" x14ac:dyDescent="0.25">
      <c r="Q60" s="12"/>
      <c r="S60" s="47"/>
    </row>
  </sheetData>
  <mergeCells count="4">
    <mergeCell ref="A6:U6"/>
    <mergeCell ref="C12:R12"/>
    <mergeCell ref="C13:K13"/>
    <mergeCell ref="L13:S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74CB8-B21D-47F7-AAE3-D3BD24ABD9E9}">
  <sheetPr>
    <tabColor rgb="FFFFCCCC"/>
  </sheetPr>
  <dimension ref="A1:AT53"/>
  <sheetViews>
    <sheetView topLeftCell="A3" zoomScale="60" zoomScaleNormal="60" workbookViewId="0">
      <selection activeCell="M17" sqref="M17"/>
    </sheetView>
  </sheetViews>
  <sheetFormatPr baseColWidth="10" defaultRowHeight="15" x14ac:dyDescent="0.25"/>
  <cols>
    <col min="1" max="1" width="11.42578125" style="47"/>
    <col min="2" max="2" width="66.85546875" style="47" bestFit="1" customWidth="1"/>
    <col min="3" max="8" width="7.42578125" style="47" bestFit="1" customWidth="1"/>
    <col min="9" max="10" width="7.7109375" style="47" bestFit="1" customWidth="1"/>
    <col min="11" max="11" width="18" style="47" bestFit="1" customWidth="1"/>
    <col min="12" max="12" width="11.42578125" style="47"/>
    <col min="13" max="13" width="17.5703125" style="47" customWidth="1"/>
    <col min="14" max="14" width="41.5703125" style="47" customWidth="1"/>
    <col min="15" max="17" width="8.7109375" style="47" customWidth="1"/>
    <col min="18" max="22" width="8.140625" style="47" bestFit="1" customWidth="1"/>
    <col min="23" max="24" width="11.42578125" style="47"/>
    <col min="25" max="25" width="61.28515625" style="47" bestFit="1" customWidth="1"/>
    <col min="26" max="30" width="8.140625" style="47" bestFit="1" customWidth="1"/>
    <col min="31" max="31" width="13.28515625" style="47" customWidth="1"/>
    <col min="32" max="32" width="11.42578125" style="47"/>
    <col min="33" max="33" width="46.7109375" style="47" customWidth="1"/>
    <col min="34" max="37" width="8.140625" style="47" bestFit="1" customWidth="1"/>
    <col min="38" max="38" width="9.28515625" style="47" customWidth="1"/>
    <col min="39" max="39" width="11.42578125" style="47"/>
    <col min="40" max="40" width="64.42578125" style="47" bestFit="1" customWidth="1"/>
    <col min="41" max="41" width="7.7109375" style="47" bestFit="1" customWidth="1"/>
    <col min="42" max="46" width="8.140625" style="47" bestFit="1" customWidth="1"/>
    <col min="47" max="16384" width="11.42578125" style="47"/>
  </cols>
  <sheetData>
    <row r="1" spans="1:46" x14ac:dyDescent="0.25">
      <c r="A1" s="4" t="s">
        <v>21</v>
      </c>
    </row>
    <row r="2" spans="1:46" x14ac:dyDescent="0.25">
      <c r="A2" s="4" t="s">
        <v>22</v>
      </c>
    </row>
    <row r="3" spans="1:46" x14ac:dyDescent="0.25">
      <c r="A3" s="4" t="s">
        <v>23</v>
      </c>
    </row>
    <row r="4" spans="1:46" x14ac:dyDescent="0.25">
      <c r="A4" s="4" t="s">
        <v>24</v>
      </c>
    </row>
    <row r="5" spans="1:46" ht="15.75" thickBot="1" x14ac:dyDescent="0.3"/>
    <row r="6" spans="1:46" ht="20.25" thickTop="1" thickBot="1" x14ac:dyDescent="0.35">
      <c r="B6" s="691" t="s">
        <v>294</v>
      </c>
      <c r="C6" s="692"/>
      <c r="D6" s="692"/>
      <c r="E6" s="692"/>
      <c r="F6" s="692"/>
      <c r="G6" s="692"/>
      <c r="H6" s="692"/>
      <c r="I6" s="692"/>
      <c r="J6" s="693"/>
      <c r="N6" s="691" t="s">
        <v>372</v>
      </c>
      <c r="O6" s="692"/>
      <c r="P6" s="692"/>
      <c r="Q6" s="692"/>
      <c r="R6" s="692"/>
      <c r="S6" s="692"/>
      <c r="T6" s="692"/>
      <c r="U6" s="692"/>
      <c r="V6" s="692"/>
      <c r="W6" s="693"/>
      <c r="Y6" s="691" t="s">
        <v>373</v>
      </c>
      <c r="Z6" s="692"/>
      <c r="AA6" s="692"/>
      <c r="AB6" s="692"/>
      <c r="AC6" s="692"/>
      <c r="AD6" s="692"/>
      <c r="AE6" s="693"/>
      <c r="AG6" s="691" t="s">
        <v>374</v>
      </c>
      <c r="AH6" s="692"/>
      <c r="AI6" s="692"/>
      <c r="AJ6" s="692"/>
      <c r="AK6" s="692"/>
      <c r="AL6" s="693"/>
      <c r="AN6" s="691" t="s">
        <v>375</v>
      </c>
      <c r="AO6" s="692"/>
      <c r="AP6" s="692"/>
      <c r="AQ6" s="692"/>
      <c r="AR6" s="692"/>
      <c r="AS6" s="692"/>
      <c r="AT6" s="693"/>
    </row>
    <row r="7" spans="1:46" ht="16.5" thickTop="1" thickBot="1" x14ac:dyDescent="0.3"/>
    <row r="8" spans="1:46" ht="16.5" thickTop="1" thickBot="1" x14ac:dyDescent="0.3">
      <c r="C8" s="254">
        <v>2011</v>
      </c>
      <c r="D8" s="254">
        <v>2012</v>
      </c>
      <c r="E8" s="254">
        <v>2013</v>
      </c>
      <c r="F8" s="254">
        <v>2014</v>
      </c>
      <c r="G8" s="254">
        <v>2015</v>
      </c>
      <c r="H8" s="254">
        <v>2016</v>
      </c>
      <c r="I8" s="254">
        <v>2017</v>
      </c>
      <c r="J8" s="255">
        <v>2018</v>
      </c>
      <c r="K8" s="333" t="s">
        <v>103</v>
      </c>
      <c r="O8" s="254">
        <v>2011</v>
      </c>
      <c r="P8" s="254">
        <v>2012</v>
      </c>
      <c r="Q8" s="254">
        <v>2013</v>
      </c>
      <c r="R8" s="254">
        <v>2014</v>
      </c>
      <c r="S8" s="254">
        <v>2015</v>
      </c>
      <c r="T8" s="254">
        <v>2016</v>
      </c>
      <c r="U8" s="254">
        <v>2017</v>
      </c>
      <c r="V8" s="255">
        <v>2018</v>
      </c>
      <c r="W8" s="333" t="s">
        <v>103</v>
      </c>
      <c r="Z8" s="254">
        <v>2014</v>
      </c>
      <c r="AA8" s="254">
        <v>2015</v>
      </c>
      <c r="AB8" s="254">
        <v>2016</v>
      </c>
      <c r="AC8" s="254">
        <v>2017</v>
      </c>
      <c r="AD8" s="255">
        <v>2018</v>
      </c>
      <c r="AE8" s="333" t="s">
        <v>103</v>
      </c>
      <c r="AH8" s="254">
        <v>2015</v>
      </c>
      <c r="AI8" s="254">
        <v>2016</v>
      </c>
      <c r="AJ8" s="254">
        <v>2017</v>
      </c>
      <c r="AK8" s="255">
        <v>2018</v>
      </c>
      <c r="AL8" s="333" t="s">
        <v>103</v>
      </c>
      <c r="AO8" s="254">
        <v>2014</v>
      </c>
      <c r="AP8" s="254">
        <v>2015</v>
      </c>
      <c r="AQ8" s="254">
        <v>2016</v>
      </c>
      <c r="AR8" s="254">
        <v>2017</v>
      </c>
      <c r="AS8" s="255">
        <v>2018</v>
      </c>
      <c r="AT8" s="333" t="s">
        <v>103</v>
      </c>
    </row>
    <row r="9" spans="1:46" ht="15.75" thickTop="1" x14ac:dyDescent="0.25">
      <c r="B9" s="328" t="s">
        <v>266</v>
      </c>
      <c r="C9" s="324"/>
      <c r="D9" s="324"/>
      <c r="E9" s="324">
        <v>1</v>
      </c>
      <c r="F9" s="324">
        <v>1357</v>
      </c>
      <c r="G9" s="324">
        <v>2820</v>
      </c>
      <c r="H9" s="324">
        <v>4943</v>
      </c>
      <c r="I9" s="324">
        <v>8530</v>
      </c>
      <c r="J9" s="334"/>
      <c r="K9" s="421">
        <f>SUM(E9:J9)</f>
        <v>17651</v>
      </c>
      <c r="N9" s="328" t="s">
        <v>266</v>
      </c>
      <c r="O9" s="324"/>
      <c r="P9" s="324"/>
      <c r="Q9" s="324"/>
      <c r="R9" s="324"/>
      <c r="S9" s="324"/>
      <c r="T9" s="324"/>
      <c r="U9" s="324"/>
      <c r="V9" s="334"/>
      <c r="W9" s="421"/>
      <c r="Y9" s="328" t="s">
        <v>266</v>
      </c>
      <c r="Z9" s="324"/>
      <c r="AA9" s="324"/>
      <c r="AB9" s="324"/>
      <c r="AC9" s="324"/>
      <c r="AD9" s="334"/>
      <c r="AE9" s="421"/>
      <c r="AG9" s="328" t="s">
        <v>266</v>
      </c>
      <c r="AH9" s="324"/>
      <c r="AI9" s="324"/>
      <c r="AJ9" s="324"/>
      <c r="AK9" s="334"/>
      <c r="AL9" s="421"/>
      <c r="AN9" s="328" t="s">
        <v>266</v>
      </c>
      <c r="AO9" s="324"/>
      <c r="AP9" s="324"/>
      <c r="AQ9" s="324"/>
      <c r="AR9" s="324"/>
      <c r="AS9" s="334"/>
      <c r="AT9" s="421"/>
    </row>
    <row r="10" spans="1:46" x14ac:dyDescent="0.25">
      <c r="B10" s="329" t="s">
        <v>241</v>
      </c>
      <c r="C10" s="324"/>
      <c r="D10" s="324"/>
      <c r="E10" s="324">
        <v>1</v>
      </c>
      <c r="F10" s="324">
        <v>1109</v>
      </c>
      <c r="G10" s="324">
        <v>1659</v>
      </c>
      <c r="H10" s="324">
        <v>2740</v>
      </c>
      <c r="I10" s="324">
        <v>4540</v>
      </c>
      <c r="J10" s="326">
        <v>2147</v>
      </c>
      <c r="K10" s="422">
        <v>12196</v>
      </c>
      <c r="N10" s="329" t="s">
        <v>241</v>
      </c>
      <c r="O10" s="324"/>
      <c r="P10" s="324"/>
      <c r="Q10" s="324"/>
      <c r="R10" s="324"/>
      <c r="S10" s="324"/>
      <c r="T10" s="324"/>
      <c r="U10" s="324"/>
      <c r="V10" s="326"/>
      <c r="W10" s="422"/>
      <c r="Y10" s="329" t="s">
        <v>241</v>
      </c>
      <c r="Z10" s="324"/>
      <c r="AA10" s="324"/>
      <c r="AB10" s="324"/>
      <c r="AC10" s="324"/>
      <c r="AD10" s="326"/>
      <c r="AE10" s="422"/>
      <c r="AG10" s="329" t="s">
        <v>241</v>
      </c>
      <c r="AH10" s="324"/>
      <c r="AI10" s="324"/>
      <c r="AJ10" s="324"/>
      <c r="AK10" s="326"/>
      <c r="AL10" s="422"/>
      <c r="AN10" s="329" t="s">
        <v>241</v>
      </c>
      <c r="AO10" s="324"/>
      <c r="AP10" s="324"/>
      <c r="AQ10" s="324"/>
      <c r="AR10" s="324"/>
      <c r="AS10" s="326"/>
      <c r="AT10" s="422"/>
    </row>
    <row r="11" spans="1:46" x14ac:dyDescent="0.25">
      <c r="B11" s="329" t="s">
        <v>262</v>
      </c>
      <c r="C11" s="324"/>
      <c r="D11" s="324"/>
      <c r="E11" s="324"/>
      <c r="F11" s="324">
        <v>1088</v>
      </c>
      <c r="G11" s="324">
        <v>1995</v>
      </c>
      <c r="H11" s="324">
        <v>3897</v>
      </c>
      <c r="I11" s="324">
        <v>6515</v>
      </c>
      <c r="J11" s="326">
        <v>4882</v>
      </c>
      <c r="K11" s="422">
        <v>18377</v>
      </c>
      <c r="N11" s="329" t="s">
        <v>262</v>
      </c>
      <c r="O11" s="324"/>
      <c r="P11" s="324"/>
      <c r="Q11" s="324"/>
      <c r="R11" s="324"/>
      <c r="S11" s="324"/>
      <c r="T11" s="324"/>
      <c r="U11" s="324"/>
      <c r="V11" s="326"/>
      <c r="W11" s="422"/>
      <c r="Y11" s="329" t="s">
        <v>262</v>
      </c>
      <c r="Z11" s="324"/>
      <c r="AA11" s="324"/>
      <c r="AB11" s="324"/>
      <c r="AC11" s="324"/>
      <c r="AD11" s="326"/>
      <c r="AE11" s="422"/>
      <c r="AG11" s="329" t="s">
        <v>262</v>
      </c>
      <c r="AH11" s="324"/>
      <c r="AI11" s="324"/>
      <c r="AJ11" s="324"/>
      <c r="AK11" s="326"/>
      <c r="AL11" s="422"/>
      <c r="AN11" s="329" t="s">
        <v>262</v>
      </c>
      <c r="AO11" s="324"/>
      <c r="AP11" s="324"/>
      <c r="AQ11" s="324"/>
      <c r="AR11" s="324"/>
      <c r="AS11" s="326"/>
      <c r="AT11" s="422"/>
    </row>
    <row r="12" spans="1:46" x14ac:dyDescent="0.25">
      <c r="B12" s="329" t="s">
        <v>268</v>
      </c>
      <c r="C12" s="324">
        <v>0</v>
      </c>
      <c r="D12" s="324">
        <v>0</v>
      </c>
      <c r="E12" s="324">
        <v>0</v>
      </c>
      <c r="F12" s="324">
        <v>842</v>
      </c>
      <c r="G12" s="324">
        <v>1827</v>
      </c>
      <c r="H12" s="324">
        <v>3596</v>
      </c>
      <c r="I12" s="324">
        <v>6115</v>
      </c>
      <c r="J12" s="326">
        <v>5480</v>
      </c>
      <c r="K12" s="422">
        <v>17860</v>
      </c>
      <c r="N12" s="329" t="s">
        <v>268</v>
      </c>
      <c r="O12" s="324"/>
      <c r="P12" s="324"/>
      <c r="Q12" s="324"/>
      <c r="R12" s="324"/>
      <c r="S12" s="324"/>
      <c r="T12" s="324"/>
      <c r="U12" s="324"/>
      <c r="V12" s="326"/>
      <c r="W12" s="422"/>
      <c r="Y12" s="329" t="s">
        <v>268</v>
      </c>
      <c r="Z12" s="324"/>
      <c r="AA12" s="324"/>
      <c r="AB12" s="324"/>
      <c r="AC12" s="324"/>
      <c r="AD12" s="326"/>
      <c r="AE12" s="422"/>
      <c r="AG12" s="329" t="s">
        <v>268</v>
      </c>
      <c r="AH12" s="324">
        <v>1</v>
      </c>
      <c r="AI12" s="324">
        <v>25</v>
      </c>
      <c r="AJ12" s="324">
        <v>32</v>
      </c>
      <c r="AK12" s="326">
        <v>15</v>
      </c>
      <c r="AL12" s="422">
        <v>73</v>
      </c>
      <c r="AN12" s="329" t="s">
        <v>268</v>
      </c>
      <c r="AO12" s="324"/>
      <c r="AP12" s="324"/>
      <c r="AQ12" s="324"/>
      <c r="AR12" s="324"/>
      <c r="AS12" s="326"/>
      <c r="AT12" s="422"/>
    </row>
    <row r="13" spans="1:46" x14ac:dyDescent="0.25">
      <c r="B13" s="329" t="s">
        <v>269</v>
      </c>
      <c r="C13" s="324">
        <v>0</v>
      </c>
      <c r="D13" s="324">
        <v>0</v>
      </c>
      <c r="E13" s="324">
        <v>0</v>
      </c>
      <c r="F13" s="324">
        <v>501</v>
      </c>
      <c r="G13" s="324">
        <v>1720</v>
      </c>
      <c r="H13" s="324">
        <v>3401</v>
      </c>
      <c r="I13" s="324">
        <v>5671</v>
      </c>
      <c r="J13" s="326">
        <v>6073</v>
      </c>
      <c r="K13" s="422">
        <v>17366</v>
      </c>
      <c r="N13" s="329" t="s">
        <v>269</v>
      </c>
      <c r="O13" s="324">
        <v>0</v>
      </c>
      <c r="P13" s="324">
        <v>0</v>
      </c>
      <c r="Q13" s="324">
        <v>0</v>
      </c>
      <c r="R13" s="324">
        <v>415</v>
      </c>
      <c r="S13" s="324">
        <v>1498</v>
      </c>
      <c r="T13" s="324">
        <v>2946</v>
      </c>
      <c r="U13" s="324">
        <v>4569</v>
      </c>
      <c r="V13" s="326">
        <v>4999</v>
      </c>
      <c r="W13" s="422">
        <v>14427</v>
      </c>
      <c r="Y13" s="329" t="s">
        <v>269</v>
      </c>
      <c r="Z13" s="324">
        <v>36</v>
      </c>
      <c r="AA13" s="324">
        <v>95</v>
      </c>
      <c r="AB13" s="324">
        <v>161</v>
      </c>
      <c r="AC13" s="324">
        <v>356</v>
      </c>
      <c r="AD13" s="326">
        <v>382</v>
      </c>
      <c r="AE13" s="422">
        <v>1030</v>
      </c>
      <c r="AG13" s="329" t="s">
        <v>269</v>
      </c>
      <c r="AH13" s="324">
        <v>1</v>
      </c>
      <c r="AI13" s="324">
        <v>25</v>
      </c>
      <c r="AJ13" s="324">
        <v>32</v>
      </c>
      <c r="AK13" s="326">
        <v>17</v>
      </c>
      <c r="AL13" s="422">
        <v>75</v>
      </c>
      <c r="AN13" s="329" t="s">
        <v>269</v>
      </c>
      <c r="AO13" s="324">
        <v>50</v>
      </c>
      <c r="AP13" s="324">
        <v>126</v>
      </c>
      <c r="AQ13" s="324">
        <v>269</v>
      </c>
      <c r="AR13" s="324">
        <v>714</v>
      </c>
      <c r="AS13" s="326">
        <v>675</v>
      </c>
      <c r="AT13" s="422">
        <v>1834</v>
      </c>
    </row>
    <row r="14" spans="1:46" x14ac:dyDescent="0.25">
      <c r="B14" s="329" t="s">
        <v>270</v>
      </c>
      <c r="C14" s="324"/>
      <c r="D14" s="324"/>
      <c r="E14" s="324"/>
      <c r="F14" s="324"/>
      <c r="G14" s="324"/>
      <c r="H14" s="324"/>
      <c r="I14" s="324"/>
      <c r="J14" s="326"/>
      <c r="K14" s="330"/>
      <c r="N14" s="329" t="s">
        <v>270</v>
      </c>
      <c r="O14" s="324"/>
      <c r="P14" s="324"/>
      <c r="Q14" s="324"/>
      <c r="R14" s="324"/>
      <c r="S14" s="324"/>
      <c r="T14" s="324"/>
      <c r="U14" s="324"/>
      <c r="V14" s="326"/>
      <c r="W14" s="330"/>
      <c r="Y14" s="329" t="s">
        <v>270</v>
      </c>
      <c r="Z14" s="324"/>
      <c r="AA14" s="324"/>
      <c r="AB14" s="324"/>
      <c r="AC14" s="324"/>
      <c r="AD14" s="326"/>
      <c r="AE14" s="330"/>
      <c r="AG14" s="329" t="s">
        <v>270</v>
      </c>
      <c r="AH14" s="324"/>
      <c r="AI14" s="324"/>
      <c r="AJ14" s="324"/>
      <c r="AK14" s="326"/>
      <c r="AL14" s="330"/>
      <c r="AN14" s="329" t="s">
        <v>270</v>
      </c>
      <c r="AO14" s="324"/>
      <c r="AP14" s="324"/>
      <c r="AQ14" s="324"/>
      <c r="AR14" s="324"/>
      <c r="AS14" s="326"/>
      <c r="AT14" s="330"/>
    </row>
    <row r="15" spans="1:46" x14ac:dyDescent="0.25">
      <c r="B15" s="329" t="s">
        <v>271</v>
      </c>
      <c r="C15" s="324"/>
      <c r="D15" s="324"/>
      <c r="E15" s="324"/>
      <c r="F15" s="324"/>
      <c r="G15" s="324"/>
      <c r="H15" s="324"/>
      <c r="I15" s="324"/>
      <c r="J15" s="326"/>
      <c r="K15" s="330"/>
      <c r="N15" s="329" t="s">
        <v>271</v>
      </c>
      <c r="O15" s="324"/>
      <c r="P15" s="324"/>
      <c r="Q15" s="324"/>
      <c r="R15" s="324"/>
      <c r="S15" s="324"/>
      <c r="T15" s="324"/>
      <c r="U15" s="324"/>
      <c r="V15" s="326"/>
      <c r="W15" s="330"/>
      <c r="Y15" s="329" t="s">
        <v>271</v>
      </c>
      <c r="Z15" s="324"/>
      <c r="AA15" s="324"/>
      <c r="AB15" s="324"/>
      <c r="AC15" s="324"/>
      <c r="AD15" s="326"/>
      <c r="AE15" s="330"/>
      <c r="AG15" s="329" t="s">
        <v>271</v>
      </c>
      <c r="AH15" s="324"/>
      <c r="AI15" s="324"/>
      <c r="AJ15" s="324"/>
      <c r="AK15" s="326"/>
      <c r="AL15" s="330"/>
      <c r="AN15" s="329" t="s">
        <v>271</v>
      </c>
      <c r="AO15" s="324"/>
      <c r="AP15" s="324"/>
      <c r="AQ15" s="324"/>
      <c r="AR15" s="324"/>
      <c r="AS15" s="326"/>
      <c r="AT15" s="330"/>
    </row>
    <row r="16" spans="1:46" x14ac:dyDescent="0.25">
      <c r="B16" s="329" t="s">
        <v>272</v>
      </c>
      <c r="C16" s="324"/>
      <c r="D16" s="324"/>
      <c r="E16" s="324"/>
      <c r="F16" s="324"/>
      <c r="G16" s="324"/>
      <c r="H16" s="324"/>
      <c r="I16" s="324"/>
      <c r="J16" s="326"/>
      <c r="K16" s="330"/>
      <c r="N16" s="329" t="s">
        <v>272</v>
      </c>
      <c r="O16" s="324"/>
      <c r="P16" s="324"/>
      <c r="Q16" s="324"/>
      <c r="R16" s="324"/>
      <c r="S16" s="324"/>
      <c r="T16" s="324"/>
      <c r="U16" s="324"/>
      <c r="V16" s="326"/>
      <c r="W16" s="330"/>
      <c r="Y16" s="329" t="s">
        <v>272</v>
      </c>
      <c r="Z16" s="324"/>
      <c r="AA16" s="324"/>
      <c r="AB16" s="324"/>
      <c r="AC16" s="324"/>
      <c r="AD16" s="326"/>
      <c r="AE16" s="330"/>
      <c r="AG16" s="329" t="s">
        <v>272</v>
      </c>
      <c r="AH16" s="324"/>
      <c r="AI16" s="324"/>
      <c r="AJ16" s="324"/>
      <c r="AK16" s="326"/>
      <c r="AL16" s="330"/>
      <c r="AN16" s="329" t="s">
        <v>272</v>
      </c>
      <c r="AO16" s="324"/>
      <c r="AP16" s="324"/>
      <c r="AQ16" s="324"/>
      <c r="AR16" s="324"/>
      <c r="AS16" s="326"/>
      <c r="AT16" s="330"/>
    </row>
    <row r="17" spans="2:46" ht="15.75" thickBot="1" x14ac:dyDescent="0.3">
      <c r="B17" s="331" t="s">
        <v>273</v>
      </c>
      <c r="C17" s="325"/>
      <c r="D17" s="325"/>
      <c r="E17" s="325"/>
      <c r="F17" s="325"/>
      <c r="G17" s="325"/>
      <c r="H17" s="325"/>
      <c r="I17" s="325"/>
      <c r="J17" s="327"/>
      <c r="K17" s="332"/>
      <c r="N17" s="331" t="s">
        <v>273</v>
      </c>
      <c r="O17" s="325"/>
      <c r="P17" s="325"/>
      <c r="Q17" s="325"/>
      <c r="R17" s="325"/>
      <c r="S17" s="325"/>
      <c r="T17" s="325"/>
      <c r="U17" s="325"/>
      <c r="V17" s="327"/>
      <c r="W17" s="332"/>
      <c r="Y17" s="331" t="s">
        <v>273</v>
      </c>
      <c r="Z17" s="325"/>
      <c r="AA17" s="325"/>
      <c r="AB17" s="325"/>
      <c r="AC17" s="325"/>
      <c r="AD17" s="327"/>
      <c r="AE17" s="332"/>
      <c r="AG17" s="331" t="s">
        <v>273</v>
      </c>
      <c r="AH17" s="325"/>
      <c r="AI17" s="325"/>
      <c r="AJ17" s="325"/>
      <c r="AK17" s="327"/>
      <c r="AL17" s="332"/>
      <c r="AN17" s="331" t="s">
        <v>273</v>
      </c>
      <c r="AO17" s="325"/>
      <c r="AP17" s="325"/>
      <c r="AQ17" s="325"/>
      <c r="AR17" s="325"/>
      <c r="AS17" s="327"/>
      <c r="AT17" s="332"/>
    </row>
    <row r="18" spans="2:46" ht="16.5" thickTop="1" thickBot="1" x14ac:dyDescent="0.3"/>
    <row r="19" spans="2:46" ht="31.5" thickTop="1" thickBot="1" x14ac:dyDescent="0.3">
      <c r="C19" s="337">
        <v>2011</v>
      </c>
      <c r="D19" s="338">
        <v>2012</v>
      </c>
      <c r="E19" s="338">
        <v>2013</v>
      </c>
      <c r="F19" s="338">
        <v>2014</v>
      </c>
      <c r="G19" s="338">
        <v>2015</v>
      </c>
      <c r="H19" s="338">
        <v>2016</v>
      </c>
      <c r="I19" s="338">
        <v>2017</v>
      </c>
      <c r="J19" s="339">
        <v>2018</v>
      </c>
      <c r="K19" s="340" t="s">
        <v>89</v>
      </c>
      <c r="N19" s="337" t="s">
        <v>222</v>
      </c>
      <c r="O19" s="433">
        <v>2011</v>
      </c>
      <c r="P19" s="434">
        <v>2012</v>
      </c>
      <c r="Q19" s="434">
        <v>2013</v>
      </c>
      <c r="R19" s="434">
        <v>2014</v>
      </c>
      <c r="S19" s="434">
        <v>2015</v>
      </c>
      <c r="T19" s="434">
        <v>2016</v>
      </c>
      <c r="U19" s="434">
        <v>2017</v>
      </c>
      <c r="V19" s="457">
        <v>2018</v>
      </c>
      <c r="W19" s="443" t="s">
        <v>89</v>
      </c>
      <c r="Y19" s="433" t="s">
        <v>222</v>
      </c>
      <c r="Z19" s="434">
        <v>2014</v>
      </c>
      <c r="AA19" s="434">
        <v>2015</v>
      </c>
      <c r="AB19" s="434">
        <v>2016</v>
      </c>
      <c r="AC19" s="434">
        <v>2017</v>
      </c>
      <c r="AD19" s="434">
        <v>2018</v>
      </c>
      <c r="AE19" s="435" t="s">
        <v>89</v>
      </c>
      <c r="AG19" s="433" t="s">
        <v>222</v>
      </c>
      <c r="AH19" s="434">
        <v>2015</v>
      </c>
      <c r="AI19" s="434">
        <v>2016</v>
      </c>
      <c r="AJ19" s="434">
        <v>2017</v>
      </c>
      <c r="AK19" s="473">
        <v>2018</v>
      </c>
      <c r="AL19" s="478" t="s">
        <v>103</v>
      </c>
      <c r="AN19" s="423" t="s">
        <v>222</v>
      </c>
      <c r="AO19" s="424">
        <v>2014</v>
      </c>
      <c r="AP19" s="424">
        <v>2015</v>
      </c>
      <c r="AQ19" s="424">
        <v>2016</v>
      </c>
      <c r="AR19" s="424">
        <v>2017</v>
      </c>
      <c r="AS19" s="424">
        <v>2018</v>
      </c>
      <c r="AT19" s="450" t="s">
        <v>89</v>
      </c>
    </row>
    <row r="20" spans="2:46" ht="15.75" thickTop="1" x14ac:dyDescent="0.25">
      <c r="B20" s="335" t="s">
        <v>223</v>
      </c>
      <c r="C20" s="344">
        <v>11</v>
      </c>
      <c r="D20" s="345">
        <v>356</v>
      </c>
      <c r="E20" s="345">
        <v>780</v>
      </c>
      <c r="F20" s="345">
        <v>1021</v>
      </c>
      <c r="G20" s="345">
        <v>2246</v>
      </c>
      <c r="H20" s="345">
        <v>3807</v>
      </c>
      <c r="I20" s="345">
        <v>5777</v>
      </c>
      <c r="J20" s="346">
        <v>6223</v>
      </c>
      <c r="K20" s="347">
        <v>20221</v>
      </c>
      <c r="L20" s="694">
        <f>K20/K44</f>
        <v>0.85838604236532667</v>
      </c>
      <c r="N20" s="440" t="s">
        <v>224</v>
      </c>
      <c r="O20" s="425"/>
      <c r="P20" s="428">
        <v>120</v>
      </c>
      <c r="Q20" s="428">
        <v>484</v>
      </c>
      <c r="R20" s="426">
        <v>672</v>
      </c>
      <c r="S20" s="426">
        <v>1596</v>
      </c>
      <c r="T20" s="426">
        <v>2524</v>
      </c>
      <c r="U20" s="426">
        <v>3137</v>
      </c>
      <c r="V20" s="451">
        <v>2899</v>
      </c>
      <c r="W20" s="444">
        <v>11432</v>
      </c>
      <c r="Y20" s="425" t="s">
        <v>225</v>
      </c>
      <c r="Z20" s="461">
        <v>36</v>
      </c>
      <c r="AA20" s="461">
        <v>121</v>
      </c>
      <c r="AB20" s="461">
        <v>194</v>
      </c>
      <c r="AC20" s="461">
        <v>440</v>
      </c>
      <c r="AD20" s="461">
        <v>636</v>
      </c>
      <c r="AE20" s="427">
        <v>1427</v>
      </c>
      <c r="AG20" s="425" t="s">
        <v>234</v>
      </c>
      <c r="AH20" s="461">
        <v>1</v>
      </c>
      <c r="AI20" s="461">
        <v>25</v>
      </c>
      <c r="AJ20" s="461">
        <v>31</v>
      </c>
      <c r="AK20" s="474">
        <v>17</v>
      </c>
      <c r="AL20" s="479">
        <v>74</v>
      </c>
      <c r="AN20" s="481" t="s">
        <v>284</v>
      </c>
      <c r="AO20" s="482">
        <v>1</v>
      </c>
      <c r="AP20" s="482">
        <v>64</v>
      </c>
      <c r="AQ20" s="482">
        <v>127</v>
      </c>
      <c r="AR20" s="482">
        <v>447</v>
      </c>
      <c r="AS20" s="482">
        <v>387</v>
      </c>
      <c r="AT20" s="483">
        <v>1026</v>
      </c>
    </row>
    <row r="21" spans="2:46" ht="15.75" thickBot="1" x14ac:dyDescent="0.3">
      <c r="B21" s="219" t="s">
        <v>287</v>
      </c>
      <c r="C21" s="348"/>
      <c r="D21" s="349"/>
      <c r="E21" s="349"/>
      <c r="F21" s="349">
        <v>182</v>
      </c>
      <c r="G21" s="349">
        <v>186</v>
      </c>
      <c r="H21" s="349">
        <v>188</v>
      </c>
      <c r="I21" s="349">
        <v>600</v>
      </c>
      <c r="J21" s="350">
        <v>693</v>
      </c>
      <c r="K21" s="351">
        <v>1849</v>
      </c>
      <c r="L21" s="695"/>
      <c r="N21" s="219" t="s">
        <v>287</v>
      </c>
      <c r="O21" s="187"/>
      <c r="P21" s="375"/>
      <c r="Q21" s="375"/>
      <c r="R21" s="188">
        <v>181</v>
      </c>
      <c r="S21" s="188">
        <v>165</v>
      </c>
      <c r="T21" s="188">
        <v>155</v>
      </c>
      <c r="U21" s="188">
        <v>239</v>
      </c>
      <c r="V21" s="189">
        <v>274</v>
      </c>
      <c r="W21" s="445">
        <v>1014</v>
      </c>
      <c r="Y21" s="187" t="s">
        <v>284</v>
      </c>
      <c r="Z21" s="260">
        <v>27</v>
      </c>
      <c r="AA21" s="260">
        <v>94</v>
      </c>
      <c r="AB21" s="260">
        <v>142</v>
      </c>
      <c r="AC21" s="260">
        <v>194</v>
      </c>
      <c r="AD21" s="260">
        <v>266</v>
      </c>
      <c r="AE21" s="281">
        <v>723</v>
      </c>
      <c r="AG21" s="187" t="s">
        <v>285</v>
      </c>
      <c r="AH21" s="260">
        <v>1</v>
      </c>
      <c r="AI21" s="260">
        <v>25</v>
      </c>
      <c r="AJ21" s="260">
        <v>31</v>
      </c>
      <c r="AK21" s="261">
        <v>17</v>
      </c>
      <c r="AL21" s="351">
        <v>74</v>
      </c>
      <c r="AN21" s="187" t="s">
        <v>231</v>
      </c>
      <c r="AO21" s="188"/>
      <c r="AP21" s="188">
        <v>24</v>
      </c>
      <c r="AQ21" s="188">
        <v>43</v>
      </c>
      <c r="AR21" s="188">
        <v>203</v>
      </c>
      <c r="AS21" s="188">
        <v>148</v>
      </c>
      <c r="AT21" s="189">
        <v>418</v>
      </c>
    </row>
    <row r="22" spans="2:46" ht="15.75" thickTop="1" x14ac:dyDescent="0.25">
      <c r="B22" s="219" t="s">
        <v>290</v>
      </c>
      <c r="C22" s="348"/>
      <c r="D22" s="349"/>
      <c r="E22" s="349"/>
      <c r="F22" s="349"/>
      <c r="G22" s="349"/>
      <c r="H22" s="349"/>
      <c r="I22" s="349">
        <v>11</v>
      </c>
      <c r="J22" s="350"/>
      <c r="K22" s="351">
        <v>11</v>
      </c>
      <c r="L22" s="695"/>
      <c r="N22" s="219" t="s">
        <v>284</v>
      </c>
      <c r="O22" s="187"/>
      <c r="P22" s="375"/>
      <c r="Q22" s="375"/>
      <c r="R22" s="188"/>
      <c r="S22" s="188">
        <v>277</v>
      </c>
      <c r="T22" s="188">
        <v>982</v>
      </c>
      <c r="U22" s="188">
        <v>1164</v>
      </c>
      <c r="V22" s="189">
        <v>899</v>
      </c>
      <c r="W22" s="445">
        <v>3322</v>
      </c>
      <c r="Y22" s="187" t="s">
        <v>288</v>
      </c>
      <c r="Z22" s="260">
        <v>2</v>
      </c>
      <c r="AA22" s="260">
        <v>1</v>
      </c>
      <c r="AB22" s="260"/>
      <c r="AC22" s="260"/>
      <c r="AD22" s="260"/>
      <c r="AE22" s="281">
        <v>3</v>
      </c>
      <c r="AG22" s="425" t="s">
        <v>240</v>
      </c>
      <c r="AH22" s="461"/>
      <c r="AI22" s="461"/>
      <c r="AJ22" s="461">
        <v>1</v>
      </c>
      <c r="AK22" s="474"/>
      <c r="AL22" s="479">
        <v>1</v>
      </c>
      <c r="AN22" s="187" t="s">
        <v>228</v>
      </c>
      <c r="AO22" s="188">
        <v>1</v>
      </c>
      <c r="AP22" s="188">
        <v>36</v>
      </c>
      <c r="AQ22" s="188">
        <v>26</v>
      </c>
      <c r="AR22" s="188">
        <v>160</v>
      </c>
      <c r="AS22" s="188">
        <v>136</v>
      </c>
      <c r="AT22" s="189">
        <v>359</v>
      </c>
    </row>
    <row r="23" spans="2:46" ht="15.75" thickBot="1" x14ac:dyDescent="0.3">
      <c r="B23" s="219" t="s">
        <v>284</v>
      </c>
      <c r="C23" s="348"/>
      <c r="D23" s="349"/>
      <c r="E23" s="349"/>
      <c r="F23" s="349"/>
      <c r="G23" s="349">
        <v>284</v>
      </c>
      <c r="H23" s="349">
        <v>1004</v>
      </c>
      <c r="I23" s="349">
        <v>1471</v>
      </c>
      <c r="J23" s="350">
        <v>1638</v>
      </c>
      <c r="K23" s="351">
        <v>4397</v>
      </c>
      <c r="L23" s="695"/>
      <c r="N23" s="219" t="s">
        <v>288</v>
      </c>
      <c r="O23" s="187"/>
      <c r="P23" s="375"/>
      <c r="Q23" s="375"/>
      <c r="R23" s="188"/>
      <c r="S23" s="188">
        <v>4</v>
      </c>
      <c r="T23" s="188">
        <v>14</v>
      </c>
      <c r="U23" s="188">
        <v>20</v>
      </c>
      <c r="V23" s="189">
        <v>117</v>
      </c>
      <c r="W23" s="445">
        <v>155</v>
      </c>
      <c r="Y23" s="429" t="s">
        <v>292</v>
      </c>
      <c r="Z23" s="458"/>
      <c r="AA23" s="458">
        <v>26</v>
      </c>
      <c r="AB23" s="458">
        <v>33</v>
      </c>
      <c r="AC23" s="458">
        <v>84</v>
      </c>
      <c r="AD23" s="458">
        <v>254</v>
      </c>
      <c r="AE23" s="459">
        <v>397</v>
      </c>
      <c r="AG23" s="190" t="s">
        <v>284</v>
      </c>
      <c r="AH23" s="320"/>
      <c r="AI23" s="320"/>
      <c r="AJ23" s="320">
        <v>1</v>
      </c>
      <c r="AK23" s="321"/>
      <c r="AL23" s="352">
        <v>1</v>
      </c>
      <c r="AN23" s="187" t="s">
        <v>239</v>
      </c>
      <c r="AO23" s="188"/>
      <c r="AP23" s="188"/>
      <c r="AQ23" s="188">
        <v>22</v>
      </c>
      <c r="AR23" s="188">
        <v>31</v>
      </c>
      <c r="AS23" s="188">
        <v>20</v>
      </c>
      <c r="AT23" s="189">
        <v>73</v>
      </c>
    </row>
    <row r="24" spans="2:46" ht="16.5" thickTop="1" thickBot="1" x14ac:dyDescent="0.3">
      <c r="B24" s="219" t="s">
        <v>288</v>
      </c>
      <c r="C24" s="348"/>
      <c r="D24" s="349"/>
      <c r="E24" s="349"/>
      <c r="F24" s="349">
        <v>2</v>
      </c>
      <c r="G24" s="349">
        <v>64</v>
      </c>
      <c r="H24" s="349">
        <v>276</v>
      </c>
      <c r="I24" s="349">
        <v>389</v>
      </c>
      <c r="J24" s="350">
        <v>442</v>
      </c>
      <c r="K24" s="351">
        <v>1173</v>
      </c>
      <c r="L24" s="695"/>
      <c r="N24" s="336" t="s">
        <v>292</v>
      </c>
      <c r="O24" s="429"/>
      <c r="P24" s="430">
        <v>120</v>
      </c>
      <c r="Q24" s="430">
        <v>484</v>
      </c>
      <c r="R24" s="431">
        <v>315</v>
      </c>
      <c r="S24" s="431">
        <v>399</v>
      </c>
      <c r="T24" s="431">
        <v>476</v>
      </c>
      <c r="U24" s="431">
        <v>687</v>
      </c>
      <c r="V24" s="432">
        <v>555</v>
      </c>
      <c r="W24" s="446">
        <v>3036</v>
      </c>
      <c r="Y24" s="187" t="s">
        <v>286</v>
      </c>
      <c r="Z24" s="260">
        <v>7</v>
      </c>
      <c r="AA24" s="260"/>
      <c r="AB24" s="260">
        <v>19</v>
      </c>
      <c r="AC24" s="260">
        <v>162</v>
      </c>
      <c r="AD24" s="260">
        <v>93</v>
      </c>
      <c r="AE24" s="281">
        <v>281</v>
      </c>
      <c r="AG24" s="466" t="s">
        <v>89</v>
      </c>
      <c r="AH24" s="467">
        <v>1</v>
      </c>
      <c r="AI24" s="467">
        <v>25</v>
      </c>
      <c r="AJ24" s="467">
        <v>32</v>
      </c>
      <c r="AK24" s="475">
        <v>17</v>
      </c>
      <c r="AL24" s="333">
        <v>75</v>
      </c>
      <c r="AN24" s="187" t="s">
        <v>226</v>
      </c>
      <c r="AO24" s="188"/>
      <c r="AP24" s="188"/>
      <c r="AQ24" s="188"/>
      <c r="AR24" s="188">
        <v>22</v>
      </c>
      <c r="AS24" s="188">
        <v>31</v>
      </c>
      <c r="AT24" s="189">
        <v>53</v>
      </c>
    </row>
    <row r="25" spans="2:46" ht="16.5" thickTop="1" thickBot="1" x14ac:dyDescent="0.3">
      <c r="B25" s="219" t="s">
        <v>291</v>
      </c>
      <c r="C25" s="348"/>
      <c r="D25" s="349"/>
      <c r="E25" s="349"/>
      <c r="F25" s="349"/>
      <c r="G25" s="349"/>
      <c r="H25" s="349">
        <v>1</v>
      </c>
      <c r="I25" s="349">
        <v>1</v>
      </c>
      <c r="J25" s="350">
        <v>5</v>
      </c>
      <c r="K25" s="351">
        <v>7</v>
      </c>
      <c r="L25" s="695"/>
      <c r="N25" s="219" t="s">
        <v>286</v>
      </c>
      <c r="O25" s="187"/>
      <c r="P25" s="375"/>
      <c r="Q25" s="375"/>
      <c r="R25" s="188">
        <v>62</v>
      </c>
      <c r="S25" s="188">
        <v>377</v>
      </c>
      <c r="T25" s="188">
        <v>436</v>
      </c>
      <c r="U25" s="188">
        <v>406</v>
      </c>
      <c r="V25" s="189">
        <v>317</v>
      </c>
      <c r="W25" s="445">
        <v>1598</v>
      </c>
      <c r="Y25" s="264" t="s">
        <v>285</v>
      </c>
      <c r="Z25" s="265"/>
      <c r="AA25" s="265"/>
      <c r="AB25" s="265"/>
      <c r="AC25" s="265"/>
      <c r="AD25" s="265">
        <v>23</v>
      </c>
      <c r="AE25" s="468">
        <v>23</v>
      </c>
      <c r="AG25" s="471" t="s">
        <v>292</v>
      </c>
      <c r="AH25" s="462">
        <f>AH21</f>
        <v>1</v>
      </c>
      <c r="AI25" s="462">
        <v>0</v>
      </c>
      <c r="AJ25" s="462">
        <v>0</v>
      </c>
      <c r="AK25" s="476">
        <v>0</v>
      </c>
      <c r="AL25" s="480">
        <v>0</v>
      </c>
      <c r="AN25" s="187" t="s">
        <v>235</v>
      </c>
      <c r="AO25" s="188"/>
      <c r="AP25" s="188">
        <v>1</v>
      </c>
      <c r="AQ25" s="188">
        <v>1</v>
      </c>
      <c r="AR25" s="188">
        <v>30</v>
      </c>
      <c r="AS25" s="188">
        <v>14</v>
      </c>
      <c r="AT25" s="189">
        <v>46</v>
      </c>
    </row>
    <row r="26" spans="2:46" ht="16.5" thickTop="1" thickBot="1" x14ac:dyDescent="0.3">
      <c r="B26" s="416" t="s">
        <v>292</v>
      </c>
      <c r="C26" s="417">
        <v>11</v>
      </c>
      <c r="D26" s="418">
        <v>356</v>
      </c>
      <c r="E26" s="418">
        <v>780</v>
      </c>
      <c r="F26" s="418">
        <v>606</v>
      </c>
      <c r="G26" s="418">
        <v>748</v>
      </c>
      <c r="H26" s="418">
        <v>861</v>
      </c>
      <c r="I26" s="418">
        <v>1208</v>
      </c>
      <c r="J26" s="419">
        <v>1224</v>
      </c>
      <c r="K26" s="420">
        <v>5794</v>
      </c>
      <c r="L26" s="695"/>
      <c r="N26" s="219" t="s">
        <v>285</v>
      </c>
      <c r="O26" s="187"/>
      <c r="P26" s="375"/>
      <c r="Q26" s="375"/>
      <c r="R26" s="188">
        <v>114</v>
      </c>
      <c r="S26" s="188">
        <v>374</v>
      </c>
      <c r="T26" s="188">
        <v>461</v>
      </c>
      <c r="U26" s="188">
        <v>621</v>
      </c>
      <c r="V26" s="189">
        <v>737</v>
      </c>
      <c r="W26" s="445">
        <v>2307</v>
      </c>
      <c r="Y26" s="466" t="s">
        <v>89</v>
      </c>
      <c r="Z26" s="467">
        <v>36</v>
      </c>
      <c r="AA26" s="467">
        <v>121</v>
      </c>
      <c r="AB26" s="467">
        <v>194</v>
      </c>
      <c r="AC26" s="467">
        <v>440</v>
      </c>
      <c r="AD26" s="467">
        <v>636</v>
      </c>
      <c r="AE26" s="469">
        <v>1427</v>
      </c>
      <c r="AG26" s="472" t="s">
        <v>293</v>
      </c>
      <c r="AH26" s="464">
        <f>AH24-AH25</f>
        <v>0</v>
      </c>
      <c r="AI26" s="464">
        <f>AI24-AI25</f>
        <v>25</v>
      </c>
      <c r="AJ26" s="464">
        <f>AJ24-AJ25</f>
        <v>32</v>
      </c>
      <c r="AK26" s="477">
        <f>AK24-AK25</f>
        <v>17</v>
      </c>
      <c r="AL26" s="362">
        <f>AL24-AL25</f>
        <v>75</v>
      </c>
      <c r="AN26" s="187" t="s">
        <v>227</v>
      </c>
      <c r="AO26" s="188"/>
      <c r="AP26" s="188">
        <v>3</v>
      </c>
      <c r="AQ26" s="188"/>
      <c r="AR26" s="188"/>
      <c r="AS26" s="188">
        <v>38</v>
      </c>
      <c r="AT26" s="189">
        <v>41</v>
      </c>
    </row>
    <row r="27" spans="2:46" ht="15.75" thickTop="1" x14ac:dyDescent="0.25">
      <c r="B27" s="219" t="s">
        <v>286</v>
      </c>
      <c r="C27" s="348"/>
      <c r="D27" s="349"/>
      <c r="E27" s="349"/>
      <c r="F27" s="349">
        <v>68</v>
      </c>
      <c r="G27" s="349">
        <v>471</v>
      </c>
      <c r="H27" s="349">
        <v>640</v>
      </c>
      <c r="I27" s="349">
        <v>705</v>
      </c>
      <c r="J27" s="350">
        <v>584</v>
      </c>
      <c r="K27" s="351">
        <v>2468</v>
      </c>
      <c r="L27" s="695"/>
      <c r="N27" s="440" t="s">
        <v>245</v>
      </c>
      <c r="O27" s="425">
        <v>11</v>
      </c>
      <c r="P27" s="428">
        <v>236</v>
      </c>
      <c r="Q27" s="428">
        <v>296</v>
      </c>
      <c r="R27" s="426">
        <v>333</v>
      </c>
      <c r="S27" s="426">
        <v>525</v>
      </c>
      <c r="T27" s="426">
        <v>910</v>
      </c>
      <c r="U27" s="426">
        <v>1086</v>
      </c>
      <c r="V27" s="451">
        <v>1203</v>
      </c>
      <c r="W27" s="444">
        <v>4600</v>
      </c>
      <c r="Y27" s="471" t="s">
        <v>292</v>
      </c>
      <c r="Z27" s="462">
        <f>Z23</f>
        <v>0</v>
      </c>
      <c r="AA27" s="462">
        <f t="shared" ref="AA27:AE27" si="0">AA23</f>
        <v>26</v>
      </c>
      <c r="AB27" s="462">
        <f t="shared" si="0"/>
        <v>33</v>
      </c>
      <c r="AC27" s="462">
        <f t="shared" si="0"/>
        <v>84</v>
      </c>
      <c r="AD27" s="463">
        <f t="shared" si="0"/>
        <v>254</v>
      </c>
      <c r="AE27" s="470">
        <f t="shared" si="0"/>
        <v>397</v>
      </c>
      <c r="AG27" s="460"/>
      <c r="AH27" s="365"/>
      <c r="AI27" s="365"/>
      <c r="AJ27" s="365"/>
      <c r="AK27" s="365"/>
      <c r="AL27" s="365"/>
      <c r="AN27" s="187" t="s">
        <v>232</v>
      </c>
      <c r="AO27" s="188"/>
      <c r="AP27" s="188"/>
      <c r="AQ27" s="188">
        <v>28</v>
      </c>
      <c r="AR27" s="188"/>
      <c r="AS27" s="188"/>
      <c r="AT27" s="189">
        <v>28</v>
      </c>
    </row>
    <row r="28" spans="2:46" ht="15.75" thickBot="1" x14ac:dyDescent="0.3">
      <c r="B28" s="219" t="s">
        <v>285</v>
      </c>
      <c r="C28" s="348"/>
      <c r="D28" s="349"/>
      <c r="E28" s="349"/>
      <c r="F28" s="349">
        <v>163</v>
      </c>
      <c r="G28" s="349">
        <v>491</v>
      </c>
      <c r="H28" s="349">
        <v>831</v>
      </c>
      <c r="I28" s="349">
        <v>1375</v>
      </c>
      <c r="J28" s="350">
        <v>1513</v>
      </c>
      <c r="K28" s="351">
        <v>4373</v>
      </c>
      <c r="L28" s="695"/>
      <c r="N28" s="219" t="s">
        <v>287</v>
      </c>
      <c r="O28" s="187"/>
      <c r="P28" s="375"/>
      <c r="Q28" s="375"/>
      <c r="R28" s="188"/>
      <c r="S28" s="188">
        <v>3</v>
      </c>
      <c r="T28" s="188">
        <v>7</v>
      </c>
      <c r="U28" s="188">
        <v>18</v>
      </c>
      <c r="V28" s="189">
        <v>47</v>
      </c>
      <c r="W28" s="445">
        <v>75</v>
      </c>
      <c r="Y28" s="472" t="s">
        <v>293</v>
      </c>
      <c r="Z28" s="464">
        <f>Z26-Z27</f>
        <v>36</v>
      </c>
      <c r="AA28" s="464">
        <f t="shared" ref="AA28:AE28" si="1">AA26-AA27</f>
        <v>95</v>
      </c>
      <c r="AB28" s="464">
        <f t="shared" si="1"/>
        <v>161</v>
      </c>
      <c r="AC28" s="464">
        <f t="shared" si="1"/>
        <v>356</v>
      </c>
      <c r="AD28" s="465">
        <f t="shared" si="1"/>
        <v>382</v>
      </c>
      <c r="AE28" s="449">
        <f t="shared" si="1"/>
        <v>1030</v>
      </c>
      <c r="AG28" s="364"/>
      <c r="AH28" s="365"/>
      <c r="AI28" s="365"/>
      <c r="AJ28" s="365"/>
      <c r="AK28" s="365"/>
      <c r="AL28" s="365"/>
      <c r="AN28" s="187" t="s">
        <v>229</v>
      </c>
      <c r="AO28" s="188"/>
      <c r="AP28" s="188"/>
      <c r="AQ28" s="188">
        <v>7</v>
      </c>
      <c r="AR28" s="188"/>
      <c r="AS28" s="188"/>
      <c r="AT28" s="189">
        <v>7</v>
      </c>
    </row>
    <row r="29" spans="2:46" ht="19.5" customHeight="1" thickTop="1" thickBot="1" x14ac:dyDescent="0.3">
      <c r="B29" s="219" t="s">
        <v>289</v>
      </c>
      <c r="C29" s="348"/>
      <c r="D29" s="349"/>
      <c r="E29" s="349"/>
      <c r="F29" s="349"/>
      <c r="G29" s="349">
        <v>2</v>
      </c>
      <c r="H29" s="349">
        <v>6</v>
      </c>
      <c r="I29" s="349">
        <v>17</v>
      </c>
      <c r="J29" s="350">
        <v>124</v>
      </c>
      <c r="K29" s="351">
        <v>149</v>
      </c>
      <c r="L29" s="696"/>
      <c r="N29" s="219" t="s">
        <v>284</v>
      </c>
      <c r="O29" s="187"/>
      <c r="P29" s="375"/>
      <c r="Q29" s="375"/>
      <c r="R29" s="188"/>
      <c r="S29" s="188">
        <v>2</v>
      </c>
      <c r="T29" s="188">
        <v>3</v>
      </c>
      <c r="U29" s="188">
        <v>31</v>
      </c>
      <c r="V29" s="189">
        <v>204</v>
      </c>
      <c r="W29" s="445">
        <v>240</v>
      </c>
      <c r="AG29" s="460"/>
      <c r="AH29" s="365"/>
      <c r="AI29" s="365"/>
      <c r="AJ29" s="365"/>
      <c r="AK29" s="365"/>
      <c r="AL29" s="365"/>
      <c r="AN29" s="187" t="s">
        <v>230</v>
      </c>
      <c r="AO29" s="188"/>
      <c r="AP29" s="188"/>
      <c r="AQ29" s="188"/>
      <c r="AR29" s="188">
        <v>1</v>
      </c>
      <c r="AS29" s="188"/>
      <c r="AT29" s="189">
        <v>1</v>
      </c>
    </row>
    <row r="30" spans="2:46" ht="16.5" thickTop="1" thickBot="1" x14ac:dyDescent="0.3">
      <c r="B30" s="335" t="s">
        <v>243</v>
      </c>
      <c r="C30" s="344"/>
      <c r="D30" s="345"/>
      <c r="E30" s="345"/>
      <c r="F30" s="345">
        <v>50</v>
      </c>
      <c r="G30" s="345">
        <v>126</v>
      </c>
      <c r="H30" s="345">
        <v>269</v>
      </c>
      <c r="I30" s="345">
        <v>714</v>
      </c>
      <c r="J30" s="346">
        <v>675</v>
      </c>
      <c r="K30" s="347">
        <v>1834</v>
      </c>
      <c r="N30" s="219" t="s">
        <v>288</v>
      </c>
      <c r="O30" s="187"/>
      <c r="P30" s="375"/>
      <c r="Q30" s="375"/>
      <c r="R30" s="188">
        <v>1</v>
      </c>
      <c r="S30" s="188">
        <v>27</v>
      </c>
      <c r="T30" s="188">
        <v>169</v>
      </c>
      <c r="U30" s="188">
        <v>216</v>
      </c>
      <c r="V30" s="189">
        <v>179</v>
      </c>
      <c r="W30" s="445">
        <v>592</v>
      </c>
      <c r="AG30" s="364"/>
      <c r="AH30" s="365"/>
      <c r="AI30" s="365"/>
      <c r="AJ30" s="365"/>
      <c r="AK30" s="365"/>
      <c r="AL30" s="365"/>
      <c r="AN30" s="481" t="s">
        <v>285</v>
      </c>
      <c r="AO30" s="482">
        <v>35</v>
      </c>
      <c r="AP30" s="482">
        <v>60</v>
      </c>
      <c r="AQ30" s="482">
        <v>141</v>
      </c>
      <c r="AR30" s="482">
        <v>267</v>
      </c>
      <c r="AS30" s="482">
        <v>288</v>
      </c>
      <c r="AT30" s="483">
        <v>791</v>
      </c>
    </row>
    <row r="31" spans="2:46" ht="15.75" thickTop="1" x14ac:dyDescent="0.25">
      <c r="B31" s="219" t="s">
        <v>284</v>
      </c>
      <c r="C31" s="348"/>
      <c r="D31" s="349"/>
      <c r="E31" s="349"/>
      <c r="F31" s="349">
        <v>1</v>
      </c>
      <c r="G31" s="349">
        <v>64</v>
      </c>
      <c r="H31" s="349">
        <v>127</v>
      </c>
      <c r="I31" s="349">
        <v>447</v>
      </c>
      <c r="J31" s="350">
        <v>387</v>
      </c>
      <c r="K31" s="351">
        <v>1026</v>
      </c>
      <c r="L31" s="697">
        <f>K30/K44</f>
        <v>7.7853716517383362E-2</v>
      </c>
      <c r="N31" s="219" t="s">
        <v>291</v>
      </c>
      <c r="O31" s="187"/>
      <c r="P31" s="375"/>
      <c r="Q31" s="375"/>
      <c r="R31" s="188"/>
      <c r="S31" s="188"/>
      <c r="T31" s="188"/>
      <c r="U31" s="188">
        <v>1</v>
      </c>
      <c r="V31" s="189">
        <v>2</v>
      </c>
      <c r="W31" s="445">
        <v>3</v>
      </c>
      <c r="AG31" s="460"/>
      <c r="AH31" s="365"/>
      <c r="AI31" s="365"/>
      <c r="AJ31" s="365"/>
      <c r="AK31" s="365"/>
      <c r="AL31" s="365"/>
      <c r="AN31" s="187" t="s">
        <v>226</v>
      </c>
      <c r="AO31" s="188">
        <v>22</v>
      </c>
      <c r="AP31" s="188">
        <v>14</v>
      </c>
      <c r="AQ31" s="188">
        <v>19</v>
      </c>
      <c r="AR31" s="188">
        <v>63</v>
      </c>
      <c r="AS31" s="188">
        <v>124</v>
      </c>
      <c r="AT31" s="189">
        <v>242</v>
      </c>
    </row>
    <row r="32" spans="2:46" x14ac:dyDescent="0.25">
      <c r="B32" s="219" t="s">
        <v>288</v>
      </c>
      <c r="C32" s="348"/>
      <c r="D32" s="349"/>
      <c r="E32" s="349"/>
      <c r="F32" s="349">
        <v>6</v>
      </c>
      <c r="G32" s="349"/>
      <c r="H32" s="349"/>
      <c r="I32" s="349"/>
      <c r="J32" s="350"/>
      <c r="K32" s="351">
        <v>6</v>
      </c>
      <c r="L32" s="698"/>
      <c r="N32" s="336" t="s">
        <v>292</v>
      </c>
      <c r="O32" s="429">
        <v>11</v>
      </c>
      <c r="P32" s="430">
        <v>236</v>
      </c>
      <c r="Q32" s="430">
        <v>296</v>
      </c>
      <c r="R32" s="431">
        <v>290</v>
      </c>
      <c r="S32" s="431">
        <v>306</v>
      </c>
      <c r="T32" s="431">
        <v>306</v>
      </c>
      <c r="U32" s="431">
        <v>291</v>
      </c>
      <c r="V32" s="432">
        <v>187</v>
      </c>
      <c r="W32" s="446">
        <v>1923</v>
      </c>
      <c r="AN32" s="187" t="s">
        <v>228</v>
      </c>
      <c r="AO32" s="188">
        <v>1</v>
      </c>
      <c r="AP32" s="188">
        <v>18</v>
      </c>
      <c r="AQ32" s="188">
        <v>22</v>
      </c>
      <c r="AR32" s="188">
        <v>50</v>
      </c>
      <c r="AS32" s="188">
        <v>36</v>
      </c>
      <c r="AT32" s="189">
        <v>127</v>
      </c>
    </row>
    <row r="33" spans="2:46" x14ac:dyDescent="0.25">
      <c r="B33" s="219" t="s">
        <v>286</v>
      </c>
      <c r="C33" s="348"/>
      <c r="D33" s="349"/>
      <c r="E33" s="349"/>
      <c r="F33" s="349">
        <v>8</v>
      </c>
      <c r="G33" s="349">
        <v>2</v>
      </c>
      <c r="H33" s="349">
        <v>1</v>
      </c>
      <c r="I33" s="349"/>
      <c r="J33" s="350"/>
      <c r="K33" s="351">
        <v>11</v>
      </c>
      <c r="L33" s="698"/>
      <c r="N33" s="219" t="s">
        <v>286</v>
      </c>
      <c r="O33" s="187"/>
      <c r="P33" s="375"/>
      <c r="Q33" s="375"/>
      <c r="R33" s="188">
        <v>6</v>
      </c>
      <c r="S33" s="188">
        <v>82</v>
      </c>
      <c r="T33" s="188">
        <v>169</v>
      </c>
      <c r="U33" s="188">
        <v>153</v>
      </c>
      <c r="V33" s="189">
        <v>126</v>
      </c>
      <c r="W33" s="445">
        <v>536</v>
      </c>
      <c r="AN33" s="187" t="s">
        <v>231</v>
      </c>
      <c r="AO33" s="188"/>
      <c r="AP33" s="188">
        <v>8</v>
      </c>
      <c r="AQ33" s="188">
        <v>31</v>
      </c>
      <c r="AR33" s="188">
        <v>71</v>
      </c>
      <c r="AS33" s="188">
        <v>12</v>
      </c>
      <c r="AT33" s="189">
        <v>122</v>
      </c>
    </row>
    <row r="34" spans="2:46" ht="15.75" thickBot="1" x14ac:dyDescent="0.3">
      <c r="B34" s="219" t="s">
        <v>285</v>
      </c>
      <c r="C34" s="348"/>
      <c r="D34" s="349"/>
      <c r="E34" s="349"/>
      <c r="F34" s="349">
        <v>35</v>
      </c>
      <c r="G34" s="349">
        <v>60</v>
      </c>
      <c r="H34" s="349">
        <v>141</v>
      </c>
      <c r="I34" s="349">
        <v>267</v>
      </c>
      <c r="J34" s="350">
        <v>288</v>
      </c>
      <c r="K34" s="351">
        <v>791</v>
      </c>
      <c r="L34" s="699"/>
      <c r="N34" s="219" t="s">
        <v>285</v>
      </c>
      <c r="O34" s="187"/>
      <c r="P34" s="375"/>
      <c r="Q34" s="375"/>
      <c r="R34" s="188">
        <v>36</v>
      </c>
      <c r="S34" s="188">
        <v>105</v>
      </c>
      <c r="T34" s="188">
        <v>256</v>
      </c>
      <c r="U34" s="188">
        <v>371</v>
      </c>
      <c r="V34" s="189">
        <v>363</v>
      </c>
      <c r="W34" s="445">
        <v>1131</v>
      </c>
      <c r="AN34" s="187" t="s">
        <v>230</v>
      </c>
      <c r="AO34" s="188"/>
      <c r="AP34" s="188"/>
      <c r="AQ34" s="188">
        <v>14</v>
      </c>
      <c r="AR34" s="188">
        <v>18</v>
      </c>
      <c r="AS34" s="188">
        <v>36</v>
      </c>
      <c r="AT34" s="189">
        <v>68</v>
      </c>
    </row>
    <row r="35" spans="2:46" ht="16.5" thickTop="1" thickBot="1" x14ac:dyDescent="0.3">
      <c r="B35" s="335" t="s">
        <v>244</v>
      </c>
      <c r="C35" s="344"/>
      <c r="D35" s="345"/>
      <c r="E35" s="345"/>
      <c r="F35" s="345">
        <v>36</v>
      </c>
      <c r="G35" s="345">
        <v>121</v>
      </c>
      <c r="H35" s="345">
        <v>194</v>
      </c>
      <c r="I35" s="345">
        <v>440</v>
      </c>
      <c r="J35" s="346">
        <v>636</v>
      </c>
      <c r="K35" s="347">
        <v>1427</v>
      </c>
      <c r="N35" s="219" t="s">
        <v>289</v>
      </c>
      <c r="O35" s="187"/>
      <c r="P35" s="375"/>
      <c r="Q35" s="375"/>
      <c r="R35" s="188"/>
      <c r="S35" s="188"/>
      <c r="T35" s="188"/>
      <c r="U35" s="188">
        <v>5</v>
      </c>
      <c r="V35" s="189">
        <v>95</v>
      </c>
      <c r="W35" s="445">
        <v>100</v>
      </c>
      <c r="AN35" s="187" t="s">
        <v>235</v>
      </c>
      <c r="AO35" s="188"/>
      <c r="AP35" s="188">
        <v>5</v>
      </c>
      <c r="AQ35" s="188">
        <v>29</v>
      </c>
      <c r="AR35" s="188">
        <v>22</v>
      </c>
      <c r="AS35" s="188">
        <v>1</v>
      </c>
      <c r="AT35" s="189">
        <v>57</v>
      </c>
    </row>
    <row r="36" spans="2:46" ht="15.75" thickTop="1" x14ac:dyDescent="0.25">
      <c r="B36" s="219" t="s">
        <v>284</v>
      </c>
      <c r="C36" s="348"/>
      <c r="D36" s="349"/>
      <c r="E36" s="349"/>
      <c r="F36" s="349">
        <v>27</v>
      </c>
      <c r="G36" s="349">
        <v>94</v>
      </c>
      <c r="H36" s="349">
        <v>142</v>
      </c>
      <c r="I36" s="349">
        <v>194</v>
      </c>
      <c r="J36" s="350">
        <v>266</v>
      </c>
      <c r="K36" s="351">
        <v>723</v>
      </c>
      <c r="L36" s="694">
        <f>K35/K44</f>
        <v>6.0576474084136349E-2</v>
      </c>
      <c r="N36" s="440" t="s">
        <v>242</v>
      </c>
      <c r="O36" s="425"/>
      <c r="P36" s="428"/>
      <c r="Q36" s="428"/>
      <c r="R36" s="426">
        <v>16</v>
      </c>
      <c r="S36" s="426">
        <v>125</v>
      </c>
      <c r="T36" s="426">
        <v>373</v>
      </c>
      <c r="U36" s="426">
        <v>1554</v>
      </c>
      <c r="V36" s="451">
        <v>2121</v>
      </c>
      <c r="W36" s="444">
        <v>4189</v>
      </c>
      <c r="AN36" s="187" t="s">
        <v>227</v>
      </c>
      <c r="AO36" s="188"/>
      <c r="AP36" s="188"/>
      <c r="AQ36" s="188"/>
      <c r="AR36" s="188"/>
      <c r="AS36" s="188">
        <v>52</v>
      </c>
      <c r="AT36" s="189">
        <v>52</v>
      </c>
    </row>
    <row r="37" spans="2:46" x14ac:dyDescent="0.25">
      <c r="B37" s="219" t="s">
        <v>288</v>
      </c>
      <c r="C37" s="348"/>
      <c r="D37" s="349"/>
      <c r="E37" s="349"/>
      <c r="F37" s="349">
        <v>2</v>
      </c>
      <c r="G37" s="349">
        <v>1</v>
      </c>
      <c r="H37" s="349"/>
      <c r="I37" s="349"/>
      <c r="J37" s="350"/>
      <c r="K37" s="351">
        <v>3</v>
      </c>
      <c r="L37" s="695"/>
      <c r="N37" s="219" t="s">
        <v>287</v>
      </c>
      <c r="O37" s="187"/>
      <c r="P37" s="375"/>
      <c r="Q37" s="375"/>
      <c r="R37" s="188">
        <v>1</v>
      </c>
      <c r="S37" s="188">
        <v>18</v>
      </c>
      <c r="T37" s="188">
        <v>26</v>
      </c>
      <c r="U37" s="188">
        <v>343</v>
      </c>
      <c r="V37" s="189">
        <v>372</v>
      </c>
      <c r="W37" s="445">
        <v>760</v>
      </c>
      <c r="AN37" s="187" t="s">
        <v>239</v>
      </c>
      <c r="AO37" s="188"/>
      <c r="AP37" s="188">
        <v>5</v>
      </c>
      <c r="AQ37" s="188">
        <v>11</v>
      </c>
      <c r="AR37" s="188">
        <v>23</v>
      </c>
      <c r="AS37" s="188">
        <v>8</v>
      </c>
      <c r="AT37" s="189">
        <v>47</v>
      </c>
    </row>
    <row r="38" spans="2:46" x14ac:dyDescent="0.25">
      <c r="B38" s="416" t="s">
        <v>292</v>
      </c>
      <c r="C38" s="417"/>
      <c r="D38" s="418"/>
      <c r="E38" s="418"/>
      <c r="F38" s="418"/>
      <c r="G38" s="418">
        <v>26</v>
      </c>
      <c r="H38" s="418">
        <v>33</v>
      </c>
      <c r="I38" s="418">
        <v>84</v>
      </c>
      <c r="J38" s="419">
        <v>254</v>
      </c>
      <c r="K38" s="420">
        <v>397</v>
      </c>
      <c r="L38" s="695"/>
      <c r="N38" s="219" t="s">
        <v>290</v>
      </c>
      <c r="O38" s="187"/>
      <c r="P38" s="375"/>
      <c r="Q38" s="375"/>
      <c r="R38" s="188"/>
      <c r="S38" s="188"/>
      <c r="T38" s="188"/>
      <c r="U38" s="188">
        <v>11</v>
      </c>
      <c r="V38" s="189"/>
      <c r="W38" s="445">
        <v>11</v>
      </c>
      <c r="AN38" s="187" t="s">
        <v>229</v>
      </c>
      <c r="AO38" s="188"/>
      <c r="AP38" s="188">
        <v>2</v>
      </c>
      <c r="AQ38" s="188">
        <v>9</v>
      </c>
      <c r="AR38" s="188">
        <v>12</v>
      </c>
      <c r="AS38" s="188">
        <v>19</v>
      </c>
      <c r="AT38" s="189">
        <v>42</v>
      </c>
    </row>
    <row r="39" spans="2:46" x14ac:dyDescent="0.25">
      <c r="B39" s="219" t="s">
        <v>286</v>
      </c>
      <c r="C39" s="348"/>
      <c r="D39" s="349"/>
      <c r="E39" s="349"/>
      <c r="F39" s="349">
        <v>7</v>
      </c>
      <c r="G39" s="349"/>
      <c r="H39" s="349">
        <v>19</v>
      </c>
      <c r="I39" s="349">
        <v>162</v>
      </c>
      <c r="J39" s="350">
        <v>93</v>
      </c>
      <c r="K39" s="351">
        <v>281</v>
      </c>
      <c r="L39" s="695"/>
      <c r="N39" s="219" t="s">
        <v>284</v>
      </c>
      <c r="O39" s="187"/>
      <c r="P39" s="375"/>
      <c r="Q39" s="375"/>
      <c r="R39" s="188"/>
      <c r="S39" s="188">
        <v>5</v>
      </c>
      <c r="T39" s="188">
        <v>19</v>
      </c>
      <c r="U39" s="188">
        <v>276</v>
      </c>
      <c r="V39" s="189">
        <v>535</v>
      </c>
      <c r="W39" s="445">
        <v>835</v>
      </c>
      <c r="AN39" s="187" t="s">
        <v>236</v>
      </c>
      <c r="AO39" s="188"/>
      <c r="AP39" s="188">
        <v>5</v>
      </c>
      <c r="AQ39" s="188">
        <v>1</v>
      </c>
      <c r="AR39" s="188">
        <v>8</v>
      </c>
      <c r="AS39" s="188"/>
      <c r="AT39" s="189">
        <v>14</v>
      </c>
    </row>
    <row r="40" spans="2:46" ht="15.75" thickBot="1" x14ac:dyDescent="0.3">
      <c r="B40" s="219" t="s">
        <v>285</v>
      </c>
      <c r="C40" s="348"/>
      <c r="D40" s="349"/>
      <c r="E40" s="349"/>
      <c r="F40" s="349"/>
      <c r="G40" s="349"/>
      <c r="H40" s="349"/>
      <c r="I40" s="349"/>
      <c r="J40" s="350">
        <v>23</v>
      </c>
      <c r="K40" s="351">
        <v>23</v>
      </c>
      <c r="L40" s="696"/>
      <c r="N40" s="219" t="s">
        <v>288</v>
      </c>
      <c r="O40" s="187"/>
      <c r="P40" s="375"/>
      <c r="Q40" s="375"/>
      <c r="R40" s="188">
        <v>1</v>
      </c>
      <c r="S40" s="188">
        <v>33</v>
      </c>
      <c r="T40" s="188">
        <v>93</v>
      </c>
      <c r="U40" s="188">
        <v>153</v>
      </c>
      <c r="V40" s="189">
        <v>146</v>
      </c>
      <c r="W40" s="445">
        <v>426</v>
      </c>
      <c r="AN40" s="187" t="s">
        <v>233</v>
      </c>
      <c r="AO40" s="188">
        <v>10</v>
      </c>
      <c r="AP40" s="188">
        <v>1</v>
      </c>
      <c r="AQ40" s="188">
        <v>1</v>
      </c>
      <c r="AR40" s="188"/>
      <c r="AS40" s="188"/>
      <c r="AT40" s="189">
        <v>12</v>
      </c>
    </row>
    <row r="41" spans="2:46" ht="16.5" thickTop="1" thickBot="1" x14ac:dyDescent="0.3">
      <c r="B41" s="335" t="s">
        <v>246</v>
      </c>
      <c r="C41" s="344"/>
      <c r="D41" s="345"/>
      <c r="E41" s="345"/>
      <c r="F41" s="345"/>
      <c r="G41" s="345">
        <v>1</v>
      </c>
      <c r="H41" s="345">
        <v>25</v>
      </c>
      <c r="I41" s="345">
        <v>32</v>
      </c>
      <c r="J41" s="346">
        <v>17</v>
      </c>
      <c r="K41" s="347">
        <v>75</v>
      </c>
      <c r="N41" s="219" t="s">
        <v>291</v>
      </c>
      <c r="O41" s="187"/>
      <c r="P41" s="375"/>
      <c r="Q41" s="375"/>
      <c r="R41" s="188"/>
      <c r="S41" s="188"/>
      <c r="T41" s="188">
        <v>1</v>
      </c>
      <c r="U41" s="188"/>
      <c r="V41" s="189">
        <v>3</v>
      </c>
      <c r="W41" s="445">
        <v>4</v>
      </c>
      <c r="AN41" s="187" t="s">
        <v>238</v>
      </c>
      <c r="AO41" s="188">
        <v>2</v>
      </c>
      <c r="AP41" s="188">
        <v>2</v>
      </c>
      <c r="AQ41" s="188">
        <v>4</v>
      </c>
      <c r="AR41" s="188"/>
      <c r="AS41" s="188"/>
      <c r="AT41" s="189">
        <v>8</v>
      </c>
    </row>
    <row r="42" spans="2:46" ht="15.75" thickTop="1" x14ac:dyDescent="0.25">
      <c r="B42" s="219" t="s">
        <v>284</v>
      </c>
      <c r="C42" s="348"/>
      <c r="D42" s="349"/>
      <c r="E42" s="349"/>
      <c r="F42" s="349"/>
      <c r="G42" s="349"/>
      <c r="H42" s="349"/>
      <c r="I42" s="349">
        <v>1</v>
      </c>
      <c r="J42" s="350"/>
      <c r="K42" s="351">
        <v>1</v>
      </c>
      <c r="L42" s="700">
        <f>K41/K44</f>
        <v>3.1837670331536275E-3</v>
      </c>
      <c r="N42" s="336" t="s">
        <v>292</v>
      </c>
      <c r="O42" s="429"/>
      <c r="P42" s="430"/>
      <c r="Q42" s="430"/>
      <c r="R42" s="431">
        <v>1</v>
      </c>
      <c r="S42" s="431">
        <v>43</v>
      </c>
      <c r="T42" s="431">
        <v>79</v>
      </c>
      <c r="U42" s="431">
        <v>230</v>
      </c>
      <c r="V42" s="432">
        <v>482</v>
      </c>
      <c r="W42" s="446">
        <v>835</v>
      </c>
      <c r="AN42" s="481" t="s">
        <v>286</v>
      </c>
      <c r="AO42" s="482">
        <v>8</v>
      </c>
      <c r="AP42" s="482">
        <v>2</v>
      </c>
      <c r="AQ42" s="482">
        <v>1</v>
      </c>
      <c r="AR42" s="482"/>
      <c r="AS42" s="482"/>
      <c r="AT42" s="483">
        <v>11</v>
      </c>
    </row>
    <row r="43" spans="2:46" ht="15.75" thickBot="1" x14ac:dyDescent="0.3">
      <c r="B43" s="219" t="s">
        <v>285</v>
      </c>
      <c r="C43" s="348"/>
      <c r="D43" s="349"/>
      <c r="E43" s="349"/>
      <c r="F43" s="349"/>
      <c r="G43" s="349">
        <v>1</v>
      </c>
      <c r="H43" s="349">
        <v>25</v>
      </c>
      <c r="I43" s="349">
        <v>31</v>
      </c>
      <c r="J43" s="350">
        <v>17</v>
      </c>
      <c r="K43" s="351">
        <v>74</v>
      </c>
      <c r="L43" s="701"/>
      <c r="N43" s="219" t="s">
        <v>286</v>
      </c>
      <c r="O43" s="187"/>
      <c r="P43" s="375"/>
      <c r="Q43" s="375"/>
      <c r="R43" s="188"/>
      <c r="S43" s="188">
        <v>12</v>
      </c>
      <c r="T43" s="188">
        <v>35</v>
      </c>
      <c r="U43" s="188">
        <v>146</v>
      </c>
      <c r="V43" s="189">
        <v>141</v>
      </c>
      <c r="W43" s="445">
        <v>334</v>
      </c>
      <c r="AN43" s="187" t="s">
        <v>232</v>
      </c>
      <c r="AO43" s="188">
        <v>7</v>
      </c>
      <c r="AP43" s="188">
        <v>2</v>
      </c>
      <c r="AQ43" s="188"/>
      <c r="AR43" s="188"/>
      <c r="AS43" s="188"/>
      <c r="AT43" s="189">
        <v>9</v>
      </c>
    </row>
    <row r="44" spans="2:46" ht="16.5" thickTop="1" thickBot="1" x14ac:dyDescent="0.3">
      <c r="B44" s="341" t="s">
        <v>89</v>
      </c>
      <c r="C44" s="353">
        <v>11</v>
      </c>
      <c r="D44" s="345">
        <v>356</v>
      </c>
      <c r="E44" s="345">
        <v>780</v>
      </c>
      <c r="F44" s="345">
        <v>1107</v>
      </c>
      <c r="G44" s="345">
        <v>2494</v>
      </c>
      <c r="H44" s="345">
        <v>4295</v>
      </c>
      <c r="I44" s="345">
        <v>6963</v>
      </c>
      <c r="J44" s="354">
        <v>7551</v>
      </c>
      <c r="K44" s="347">
        <v>23557</v>
      </c>
      <c r="N44" s="219" t="s">
        <v>285</v>
      </c>
      <c r="O44" s="187"/>
      <c r="P44" s="375"/>
      <c r="Q44" s="375"/>
      <c r="R44" s="188">
        <v>13</v>
      </c>
      <c r="S44" s="188">
        <v>12</v>
      </c>
      <c r="T44" s="188">
        <v>114</v>
      </c>
      <c r="U44" s="188">
        <v>383</v>
      </c>
      <c r="V44" s="189">
        <v>413</v>
      </c>
      <c r="W44" s="445">
        <v>935</v>
      </c>
      <c r="AN44" s="187" t="s">
        <v>231</v>
      </c>
      <c r="AO44" s="188">
        <v>1</v>
      </c>
      <c r="AP44" s="188"/>
      <c r="AQ44" s="188">
        <v>1</v>
      </c>
      <c r="AR44" s="188"/>
      <c r="AS44" s="188"/>
      <c r="AT44" s="189">
        <v>2</v>
      </c>
    </row>
    <row r="45" spans="2:46" ht="16.5" thickTop="1" thickBot="1" x14ac:dyDescent="0.3">
      <c r="B45" s="342" t="s">
        <v>292</v>
      </c>
      <c r="C45" s="355">
        <f>+C26+C38</f>
        <v>11</v>
      </c>
      <c r="D45" s="356">
        <f t="shared" ref="D45:K45" si="2">+D26+D38</f>
        <v>356</v>
      </c>
      <c r="E45" s="356">
        <f t="shared" si="2"/>
        <v>780</v>
      </c>
      <c r="F45" s="356">
        <f t="shared" si="2"/>
        <v>606</v>
      </c>
      <c r="G45" s="356">
        <f t="shared" si="2"/>
        <v>774</v>
      </c>
      <c r="H45" s="356">
        <f t="shared" si="2"/>
        <v>894</v>
      </c>
      <c r="I45" s="356">
        <f t="shared" si="2"/>
        <v>1292</v>
      </c>
      <c r="J45" s="357">
        <f t="shared" si="2"/>
        <v>1478</v>
      </c>
      <c r="K45" s="358">
        <f t="shared" si="2"/>
        <v>6191</v>
      </c>
      <c r="N45" s="219" t="s">
        <v>289</v>
      </c>
      <c r="O45" s="187"/>
      <c r="P45" s="375"/>
      <c r="Q45" s="375"/>
      <c r="R45" s="188"/>
      <c r="S45" s="188">
        <v>2</v>
      </c>
      <c r="T45" s="188">
        <v>6</v>
      </c>
      <c r="U45" s="188">
        <v>12</v>
      </c>
      <c r="V45" s="189">
        <v>29</v>
      </c>
      <c r="W45" s="445">
        <v>49</v>
      </c>
      <c r="AN45" s="481" t="s">
        <v>288</v>
      </c>
      <c r="AO45" s="482">
        <v>6</v>
      </c>
      <c r="AP45" s="482"/>
      <c r="AQ45" s="482"/>
      <c r="AR45" s="482"/>
      <c r="AS45" s="482"/>
      <c r="AT45" s="483">
        <v>6</v>
      </c>
    </row>
    <row r="46" spans="2:46" ht="16.5" thickTop="1" thickBot="1" x14ac:dyDescent="0.3">
      <c r="B46" s="343" t="s">
        <v>293</v>
      </c>
      <c r="C46" s="359">
        <f>C44-C45</f>
        <v>0</v>
      </c>
      <c r="D46" s="360">
        <f>D44-D45</f>
        <v>0</v>
      </c>
      <c r="E46" s="360">
        <f>E44-E45</f>
        <v>0</v>
      </c>
      <c r="F46" s="360">
        <f t="shared" ref="F46:J46" si="3">F44-F45</f>
        <v>501</v>
      </c>
      <c r="G46" s="360">
        <f t="shared" si="3"/>
        <v>1720</v>
      </c>
      <c r="H46" s="360">
        <f t="shared" si="3"/>
        <v>3401</v>
      </c>
      <c r="I46" s="360">
        <f t="shared" si="3"/>
        <v>5671</v>
      </c>
      <c r="J46" s="361">
        <f t="shared" si="3"/>
        <v>6073</v>
      </c>
      <c r="K46" s="362">
        <f>K44-K45</f>
        <v>17366</v>
      </c>
      <c r="N46" s="438" t="s">
        <v>89</v>
      </c>
      <c r="O46" s="439">
        <v>11</v>
      </c>
      <c r="P46" s="436">
        <v>356</v>
      </c>
      <c r="Q46" s="436">
        <v>780</v>
      </c>
      <c r="R46" s="437">
        <v>1021</v>
      </c>
      <c r="S46" s="437">
        <v>2246</v>
      </c>
      <c r="T46" s="437">
        <v>3807</v>
      </c>
      <c r="U46" s="437">
        <v>5777</v>
      </c>
      <c r="V46" s="452">
        <v>6223</v>
      </c>
      <c r="W46" s="447">
        <v>20221</v>
      </c>
      <c r="AN46" s="187" t="s">
        <v>231</v>
      </c>
      <c r="AO46" s="188">
        <v>2</v>
      </c>
      <c r="AP46" s="188"/>
      <c r="AQ46" s="188"/>
      <c r="AR46" s="188"/>
      <c r="AS46" s="188"/>
      <c r="AT46" s="189">
        <v>2</v>
      </c>
    </row>
    <row r="47" spans="2:46" ht="15.75" thickTop="1" x14ac:dyDescent="0.25">
      <c r="N47" s="441" t="s">
        <v>292</v>
      </c>
      <c r="O47" s="453">
        <f>+O24+O32+O42</f>
        <v>11</v>
      </c>
      <c r="P47" s="356">
        <f t="shared" ref="P47:W47" si="4">+P24+P32+P42</f>
        <v>356</v>
      </c>
      <c r="Q47" s="356">
        <f t="shared" si="4"/>
        <v>780</v>
      </c>
      <c r="R47" s="356">
        <f t="shared" si="4"/>
        <v>606</v>
      </c>
      <c r="S47" s="356">
        <f t="shared" si="4"/>
        <v>748</v>
      </c>
      <c r="T47" s="356">
        <f t="shared" si="4"/>
        <v>861</v>
      </c>
      <c r="U47" s="356">
        <f t="shared" si="4"/>
        <v>1208</v>
      </c>
      <c r="V47" s="454">
        <f t="shared" si="4"/>
        <v>1224</v>
      </c>
      <c r="W47" s="448">
        <f t="shared" si="4"/>
        <v>5794</v>
      </c>
      <c r="AN47" s="187" t="s">
        <v>228</v>
      </c>
      <c r="AO47" s="188">
        <v>2</v>
      </c>
      <c r="AP47" s="188"/>
      <c r="AQ47" s="188"/>
      <c r="AR47" s="188"/>
      <c r="AS47" s="188"/>
      <c r="AT47" s="189">
        <v>2</v>
      </c>
    </row>
    <row r="48" spans="2:46" ht="21" customHeight="1" thickBot="1" x14ac:dyDescent="0.3">
      <c r="N48" s="442" t="s">
        <v>293</v>
      </c>
      <c r="O48" s="455">
        <f>O46-O47</f>
        <v>0</v>
      </c>
      <c r="P48" s="360">
        <f t="shared" ref="P48:W48" si="5">P46-P47</f>
        <v>0</v>
      </c>
      <c r="Q48" s="360">
        <f t="shared" si="5"/>
        <v>0</v>
      </c>
      <c r="R48" s="360">
        <f t="shared" si="5"/>
        <v>415</v>
      </c>
      <c r="S48" s="360">
        <f t="shared" si="5"/>
        <v>1498</v>
      </c>
      <c r="T48" s="360">
        <f t="shared" si="5"/>
        <v>2946</v>
      </c>
      <c r="U48" s="360">
        <f t="shared" si="5"/>
        <v>4569</v>
      </c>
      <c r="V48" s="456">
        <f t="shared" si="5"/>
        <v>4999</v>
      </c>
      <c r="W48" s="449">
        <f t="shared" si="5"/>
        <v>14427</v>
      </c>
      <c r="AN48" s="187" t="s">
        <v>238</v>
      </c>
      <c r="AO48" s="188">
        <v>1</v>
      </c>
      <c r="AP48" s="188"/>
      <c r="AQ48" s="188"/>
      <c r="AR48" s="188"/>
      <c r="AS48" s="188"/>
      <c r="AT48" s="189">
        <v>1</v>
      </c>
    </row>
    <row r="49" spans="40:46" ht="16.5" thickTop="1" thickBot="1" x14ac:dyDescent="0.3">
      <c r="AN49" s="187" t="s">
        <v>237</v>
      </c>
      <c r="AO49" s="188">
        <v>1</v>
      </c>
      <c r="AP49" s="188"/>
      <c r="AQ49" s="188"/>
      <c r="AR49" s="188"/>
      <c r="AS49" s="188"/>
      <c r="AT49" s="189">
        <v>1</v>
      </c>
    </row>
    <row r="50" spans="40:46" ht="16.5" thickTop="1" thickBot="1" x14ac:dyDescent="0.3">
      <c r="AN50" s="484" t="s">
        <v>89</v>
      </c>
      <c r="AO50" s="485">
        <v>50</v>
      </c>
      <c r="AP50" s="485">
        <v>126</v>
      </c>
      <c r="AQ50" s="485">
        <v>269</v>
      </c>
      <c r="AR50" s="485">
        <v>714</v>
      </c>
      <c r="AS50" s="485">
        <v>675</v>
      </c>
      <c r="AT50" s="486">
        <v>1834</v>
      </c>
    </row>
    <row r="51" spans="40:46" ht="15.75" thickTop="1" x14ac:dyDescent="0.25">
      <c r="AN51" s="471" t="s">
        <v>292</v>
      </c>
      <c r="AO51" s="462">
        <f>AO47</f>
        <v>2</v>
      </c>
      <c r="AP51" s="462">
        <f>AP47</f>
        <v>0</v>
      </c>
      <c r="AQ51" s="462">
        <v>0</v>
      </c>
      <c r="AR51" s="462">
        <v>0</v>
      </c>
      <c r="AS51" s="476">
        <v>0</v>
      </c>
      <c r="AT51" s="480">
        <v>0</v>
      </c>
    </row>
    <row r="52" spans="40:46" ht="15.75" thickBot="1" x14ac:dyDescent="0.3">
      <c r="AN52" s="472" t="s">
        <v>293</v>
      </c>
      <c r="AO52" s="464">
        <f t="shared" ref="AO52:AT52" si="6">AO50-AO51</f>
        <v>48</v>
      </c>
      <c r="AP52" s="464">
        <f t="shared" si="6"/>
        <v>126</v>
      </c>
      <c r="AQ52" s="464">
        <f t="shared" si="6"/>
        <v>269</v>
      </c>
      <c r="AR52" s="464">
        <f t="shared" si="6"/>
        <v>714</v>
      </c>
      <c r="AS52" s="477">
        <f t="shared" si="6"/>
        <v>675</v>
      </c>
      <c r="AT52" s="362">
        <f t="shared" si="6"/>
        <v>1834</v>
      </c>
    </row>
    <row r="53" spans="40:46" ht="15.75" thickTop="1" x14ac:dyDescent="0.25"/>
  </sheetData>
  <mergeCells count="9">
    <mergeCell ref="AN6:AT6"/>
    <mergeCell ref="L31:L34"/>
    <mergeCell ref="L20:L29"/>
    <mergeCell ref="L42:L43"/>
    <mergeCell ref="B6:J6"/>
    <mergeCell ref="N6:W6"/>
    <mergeCell ref="Y6:AE6"/>
    <mergeCell ref="L36:L40"/>
    <mergeCell ref="AG6:AL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Introduccion</vt:lpstr>
      <vt:lpstr>1</vt:lpstr>
      <vt:lpstr>1.1</vt:lpstr>
      <vt:lpstr>1.2</vt:lpstr>
      <vt:lpstr>3.1</vt:lpstr>
      <vt:lpstr>3.1.1</vt:lpstr>
      <vt:lpstr>3.2 y Compromiso Ministerial</vt:lpstr>
      <vt:lpstr>3.2.1</vt:lpstr>
      <vt:lpstr>3.3</vt:lpstr>
      <vt:lpstr>3.3.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2018-05-23T13:10:06Z</dcterms:created>
  <dcterms:modified xsi:type="dcterms:W3CDTF">2018-10-19T18:03:57Z</dcterms:modified>
</cp:coreProperties>
</file>